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75" activeTab="0"/>
  </bookViews>
  <sheets>
    <sheet name="Group full P&amp;L quarter" sheetId="1" r:id="rId1"/>
    <sheet name="NS &amp; HC" sheetId="2" r:id="rId2"/>
    <sheet name="D&amp;S Q1" sheetId="3" r:id="rId3"/>
    <sheet name="NVT Q1" sheetId="4" r:id="rId4"/>
    <sheet name=" NSN Q1" sheetId="5" r:id="rId5"/>
    <sheet name="Common Q1" sheetId="6" r:id="rId6"/>
    <sheet name="Group rec Q1" sheetId="7" r:id="rId7"/>
    <sheet name="P&amp;L" sheetId="8" r:id="rId8"/>
    <sheet name="OCI" sheetId="9" r:id="rId9"/>
    <sheet name="BS" sheetId="10" r:id="rId10"/>
    <sheet name="CF" sheetId="11" r:id="rId11"/>
    <sheet name="Sh eq" sheetId="12" r:id="rId12"/>
    <sheet name="commit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<sst xmlns="http://schemas.openxmlformats.org/spreadsheetml/2006/main" count="534" uniqueCount="272">
  <si>
    <t>(unaudited)</t>
  </si>
  <si>
    <t>Net sales</t>
  </si>
  <si>
    <t>Gross profit</t>
  </si>
  <si>
    <t>Operating profit</t>
  </si>
  <si>
    <t xml:space="preserve"> </t>
  </si>
  <si>
    <t>NOKIA NET SALES BY GEOGRAPHIC AREA, EUR million</t>
  </si>
  <si>
    <t>Europe</t>
  </si>
  <si>
    <t>Middle-East &amp; Africa</t>
  </si>
  <si>
    <t>Asia-Pacific</t>
  </si>
  <si>
    <t>North America</t>
  </si>
  <si>
    <t>Latin America</t>
  </si>
  <si>
    <t>Total</t>
  </si>
  <si>
    <t>NOKIA PERSONNEL BY GEOGRAPHIC AREA</t>
  </si>
  <si>
    <t>Cost of sales</t>
  </si>
  <si>
    <t>Selling and marketing expenses</t>
  </si>
  <si>
    <t>Administrative and general expenses</t>
  </si>
  <si>
    <t>Other income</t>
  </si>
  <si>
    <t>Other expenses</t>
  </si>
  <si>
    <t>Share of results of associated companies</t>
  </si>
  <si>
    <t>Financial income and expenses</t>
  </si>
  <si>
    <t>Tax</t>
  </si>
  <si>
    <t>Profit before tax</t>
  </si>
  <si>
    <t>Profit attributable to equity holders of the parent</t>
  </si>
  <si>
    <t>Earnings per share, EUR</t>
  </si>
  <si>
    <t>Basic</t>
  </si>
  <si>
    <t>Diluted</t>
  </si>
  <si>
    <t>Average number of shares (1 000 shares)</t>
  </si>
  <si>
    <t>Depreciation and amortization, total</t>
  </si>
  <si>
    <t>Share-based compensation expense, total</t>
  </si>
  <si>
    <t>Research and development expenses</t>
  </si>
  <si>
    <t>ASSETS</t>
  </si>
  <si>
    <t>Non-current assets</t>
  </si>
  <si>
    <t xml:space="preserve">     Capitalized development costs</t>
  </si>
  <si>
    <t xml:space="preserve">     Goodwill</t>
  </si>
  <si>
    <t xml:space="preserve">     Other intangible assets</t>
  </si>
  <si>
    <t xml:space="preserve">     Property, plant and equipment</t>
  </si>
  <si>
    <t xml:space="preserve">     Investments in associated companies</t>
  </si>
  <si>
    <t xml:space="preserve">     Available-for-sale investments</t>
  </si>
  <si>
    <t xml:space="preserve">     Deferred tax assets</t>
  </si>
  <si>
    <t xml:space="preserve">     Long-term loans receivable</t>
  </si>
  <si>
    <t xml:space="preserve">     Other non-current assets</t>
  </si>
  <si>
    <t>Current assets</t>
  </si>
  <si>
    <t xml:space="preserve">     Inventories</t>
  </si>
  <si>
    <t xml:space="preserve">     Accounts receivable</t>
  </si>
  <si>
    <t xml:space="preserve">     Prepaid expenses and accrued income</t>
  </si>
  <si>
    <t xml:space="preserve">     Available-for-sale investments, liquid assets</t>
  </si>
  <si>
    <t xml:space="preserve">     Available-for-sale investments, cash equivalents</t>
  </si>
  <si>
    <t>Total assets</t>
  </si>
  <si>
    <t>SHAREHOLDERS' EQUITY AND LIABILITIES</t>
  </si>
  <si>
    <t xml:space="preserve">     Share capital</t>
  </si>
  <si>
    <t xml:space="preserve">     Share issue premium</t>
  </si>
  <si>
    <t xml:space="preserve">     Treasury shares</t>
  </si>
  <si>
    <t xml:space="preserve">     Translation differences</t>
  </si>
  <si>
    <t xml:space="preserve">     Fair value and other reserves</t>
  </si>
  <si>
    <t>Total equity</t>
  </si>
  <si>
    <t xml:space="preserve">     Long-term interest-bearing liabilities</t>
  </si>
  <si>
    <t xml:space="preserve">     Deferred tax liabilities</t>
  </si>
  <si>
    <t xml:space="preserve">     Other long-term liabilities</t>
  </si>
  <si>
    <t>Current liabilities</t>
  </si>
  <si>
    <t xml:space="preserve">     Short-term borrowing</t>
  </si>
  <si>
    <t xml:space="preserve">     Accounts payable</t>
  </si>
  <si>
    <t xml:space="preserve">     Provisions</t>
  </si>
  <si>
    <t>Total shareholders' equity and liabilities</t>
  </si>
  <si>
    <t>Interest-bearing liabilities</t>
  </si>
  <si>
    <t>Shareholders' equity per share, EUR</t>
  </si>
  <si>
    <t>Cash flow from operating activities</t>
  </si>
  <si>
    <t xml:space="preserve">     Adjustments, total</t>
  </si>
  <si>
    <t xml:space="preserve">     Change in net working capital</t>
  </si>
  <si>
    <t>Cash generated from operations</t>
  </si>
  <si>
    <t xml:space="preserve">     Interest received</t>
  </si>
  <si>
    <t xml:space="preserve">     Interest paid</t>
  </si>
  <si>
    <t>Net cash from operating activities</t>
  </si>
  <si>
    <t>Cash flow from investing activities</t>
  </si>
  <si>
    <t>Purchase of non-current available-for-sale investments</t>
  </si>
  <si>
    <t>Purchase of shares in associated companies</t>
  </si>
  <si>
    <t>Additions to capitalized development costs</t>
  </si>
  <si>
    <t>Capital expenditures</t>
  </si>
  <si>
    <t>Proceeds from sale of non-current available-for-sale investments</t>
  </si>
  <si>
    <t>Proceeds form sale of fixed assets</t>
  </si>
  <si>
    <t>Purchase of current available-for-sale investments, liquid assets</t>
  </si>
  <si>
    <t>Proceeds from repayment and sale of long-term loans receivable</t>
  </si>
  <si>
    <t>Proceeds from disposal of shares in associated companies</t>
  </si>
  <si>
    <t>Cash flow from financing activities</t>
  </si>
  <si>
    <t>Foreign exchange adjustment</t>
  </si>
  <si>
    <t>Cash and cash equivalents at beginning of period</t>
  </si>
  <si>
    <t>Cash and cash equivalents at end of period</t>
  </si>
  <si>
    <t>Proceeds from long-term borrowings</t>
  </si>
  <si>
    <t>Repayment of long-term borrowings</t>
  </si>
  <si>
    <t>Dividends paid</t>
  </si>
  <si>
    <t>NB: The figures in the consolidated cash flow statement cannot be directly traced from the balance sheet</t>
  </si>
  <si>
    <t>exchange differences arising on consolidation.</t>
  </si>
  <si>
    <t>CONSOLIDATED STATEMENT OF CHANGES IN SHAREHOLDERS' EQUITY, IFRS, EUR million</t>
  </si>
  <si>
    <t>COMMITMENTS AND CONTINGENCIES, EUR million</t>
  </si>
  <si>
    <t>Assets pledged</t>
  </si>
  <si>
    <t>Contingent liabilities on behalf of Group companies</t>
  </si>
  <si>
    <t>Other guarantees</t>
  </si>
  <si>
    <t>Contingent liabilities on behalf of other companies</t>
  </si>
  <si>
    <t>Guarantees for loans</t>
  </si>
  <si>
    <t>Leasing obligations</t>
  </si>
  <si>
    <t xml:space="preserve">     Other financial assets</t>
  </si>
  <si>
    <t xml:space="preserve">     Bank and cash</t>
  </si>
  <si>
    <t>Capital and reserves attributable to equity holders of the parent</t>
  </si>
  <si>
    <t>Non-current liabilities</t>
  </si>
  <si>
    <t xml:space="preserve">     Income taxes paid</t>
  </si>
  <si>
    <t>Collateral for own commitments</t>
  </si>
  <si>
    <t>Financing commitments</t>
  </si>
  <si>
    <t>Customer finance commitments</t>
  </si>
  <si>
    <t>-</t>
  </si>
  <si>
    <t>Profit</t>
  </si>
  <si>
    <t>Share-based compensation</t>
  </si>
  <si>
    <t>Reissuance of treasury shares</t>
  </si>
  <si>
    <t>Dividend</t>
  </si>
  <si>
    <t>Proceeds from maturities and sale of current available-for-sale investments, liquid assets</t>
  </si>
  <si>
    <t>Share issue premium</t>
  </si>
  <si>
    <t>Share capital</t>
  </si>
  <si>
    <t>Treasury shares</t>
  </si>
  <si>
    <t>Translation difference</t>
  </si>
  <si>
    <t>Fair value and other reserves</t>
  </si>
  <si>
    <t>Retained earnings</t>
  </si>
  <si>
    <t>Y-o-Y  change, %</t>
  </si>
  <si>
    <t>Cancellation of treasury shares</t>
  </si>
  <si>
    <t>Settlement of performance shares</t>
  </si>
  <si>
    <t>Acquisition of Group companies, net of acquired cash</t>
  </si>
  <si>
    <t>Property under mortgages</t>
  </si>
  <si>
    <t>Venture fund commitments</t>
  </si>
  <si>
    <t>Excess tax benefit on share-based compensation</t>
  </si>
  <si>
    <t>Reserve for invested non-restricted equity</t>
  </si>
  <si>
    <t xml:space="preserve">     Reserve for invested non-restricted equity</t>
  </si>
  <si>
    <t xml:space="preserve">     Current portion of long-term loans</t>
  </si>
  <si>
    <t xml:space="preserve">     Accrued expenses </t>
  </si>
  <si>
    <r>
      <t>Number of shares (1 000 shares)</t>
    </r>
    <r>
      <rPr>
        <sz val="9"/>
        <rFont val="Arial"/>
        <family val="2"/>
      </rPr>
      <t xml:space="preserve"> 1)</t>
    </r>
  </si>
  <si>
    <t>1) Shares owned by Group companies are excluded.</t>
  </si>
  <si>
    <t xml:space="preserve">     Retained earnings </t>
  </si>
  <si>
    <t>Dividends received</t>
  </si>
  <si>
    <t>Financial guarantees on behalf of third parties</t>
  </si>
  <si>
    <t>Proceeds from (+) / payment of (-) other long-term loans receivable</t>
  </si>
  <si>
    <t>Proceeds from (+) / payment of (-) short-term loans receivable</t>
  </si>
  <si>
    <t xml:space="preserve">Proceeds from (+) / payment of (-) short-term borrowings </t>
  </si>
  <si>
    <t>Net increase (+) / decrease (-) in cash and cash equivalents</t>
  </si>
  <si>
    <t xml:space="preserve">     Current portion of long-term loans receivable</t>
  </si>
  <si>
    <t>Proceeds from disposal of businesses</t>
  </si>
  <si>
    <t>holders of the parent)</t>
  </si>
  <si>
    <t xml:space="preserve">(for profit attributable to the equity </t>
  </si>
  <si>
    <t>Reported</t>
  </si>
  <si>
    <t>NOKIA GROUP</t>
  </si>
  <si>
    <t xml:space="preserve">  % of net sales</t>
  </si>
  <si>
    <r>
      <t xml:space="preserve">  % </t>
    </r>
    <r>
      <rPr>
        <sz val="10"/>
        <rFont val="Arial"/>
        <family val="2"/>
      </rPr>
      <t>of net sales</t>
    </r>
  </si>
  <si>
    <t>Net sales 1)</t>
  </si>
  <si>
    <t>Cost of sales 2)</t>
  </si>
  <si>
    <t>Research and development expenses 3)</t>
  </si>
  <si>
    <t>Selling and marketing expenses 4)</t>
  </si>
  <si>
    <t>Administrative and general expenses 5)</t>
  </si>
  <si>
    <t>% of net sales</t>
  </si>
  <si>
    <t xml:space="preserve">    </t>
  </si>
  <si>
    <t>Other income and expenses 6)</t>
  </si>
  <si>
    <t xml:space="preserve">Non-IFRS </t>
  </si>
  <si>
    <t>DEVICES &amp; SERVICES, EUR million</t>
  </si>
  <si>
    <t>NOKIA SIEMENS NETWORKS, EUR million</t>
  </si>
  <si>
    <t>NAVTEQ, EUR million</t>
  </si>
  <si>
    <t>Research and development expenses 2)</t>
  </si>
  <si>
    <t>Selling and marketing expenses 3)</t>
  </si>
  <si>
    <t xml:space="preserve">     Other financial liabilities</t>
  </si>
  <si>
    <t xml:space="preserve">     GROUP</t>
  </si>
  <si>
    <t>(for profit attributable to the equity holders of the parent)</t>
  </si>
  <si>
    <t>Research and development expenses 1)</t>
  </si>
  <si>
    <t>of the parent)</t>
  </si>
  <si>
    <t>(1 000 shares)</t>
  </si>
  <si>
    <t>Average number of shares</t>
  </si>
  <si>
    <t xml:space="preserve">(for profit attributable to the equity holders </t>
  </si>
  <si>
    <t>GROUP COMMON FUNCTIONS, EUR million</t>
  </si>
  <si>
    <r>
      <t xml:space="preserve">CONSOLIDATED STATEMENT OF FINANCIAL POSITION, IFRS, EUR million </t>
    </r>
    <r>
      <rPr>
        <sz val="10"/>
        <rFont val="Arial"/>
        <family val="2"/>
      </rPr>
      <t>(unaudited)</t>
    </r>
  </si>
  <si>
    <t>CONSOLIDATED INCOME STATEMENT, EUR million</t>
  </si>
  <si>
    <t>1-3/2009</t>
  </si>
  <si>
    <t>31.03.2009</t>
  </si>
  <si>
    <t>31.03.09</t>
  </si>
  <si>
    <t>Reported 1-3/2009</t>
  </si>
  <si>
    <t>Non-IFRS 1-3/2009</t>
  </si>
  <si>
    <t>Other comprehensive income</t>
  </si>
  <si>
    <t>Translation differencies</t>
  </si>
  <si>
    <t>Cash flow hedges</t>
  </si>
  <si>
    <t>Available-for-sale investments</t>
  </si>
  <si>
    <t xml:space="preserve">Income tax related to components of other </t>
  </si>
  <si>
    <t>comperehensive income</t>
  </si>
  <si>
    <t>Total comprehensive income attributable to</t>
  </si>
  <si>
    <t>Balance at December 31, 2008</t>
  </si>
  <si>
    <t xml:space="preserve">Profit </t>
  </si>
  <si>
    <t xml:space="preserve">Total comprehensive income </t>
  </si>
  <si>
    <t>CONSOLIDATED STATEMENT OF CASH FLOWS, IFRS, EUR million</t>
  </si>
  <si>
    <t>Special items &amp; PPA            1-3/2009</t>
  </si>
  <si>
    <t>Special items &amp; PPA          1-3/2009</t>
  </si>
  <si>
    <t>Special items &amp; PPA             1-3/2009</t>
  </si>
  <si>
    <t>Special items &amp;    PPA          1-3/2009</t>
  </si>
  <si>
    <t xml:space="preserve">Selling and marketing expenses </t>
  </si>
  <si>
    <t xml:space="preserve">Other income and expenses </t>
  </si>
  <si>
    <t>1) Deferred revenue related to acquistions of EUR 2 million Q1/09.</t>
  </si>
  <si>
    <t>Other increase/decrease, net</t>
  </si>
  <si>
    <t>Other income and expenses 2)</t>
  </si>
  <si>
    <t xml:space="preserve">     Other financial income and expenses, net </t>
  </si>
  <si>
    <t>equity holders of the parent</t>
  </si>
  <si>
    <t xml:space="preserve">Cost of sales </t>
  </si>
  <si>
    <t xml:space="preserve">without additional information as a result of acquisitions and disposals of subsidiaries and net foreign </t>
  </si>
  <si>
    <t>Other comprehensive income, net of tax</t>
  </si>
  <si>
    <t>Reported 1-3/2010</t>
  </si>
  <si>
    <t>Non-IFRS 1-3/2010</t>
  </si>
  <si>
    <t>1-3/2010</t>
  </si>
  <si>
    <t>1-12/2009</t>
  </si>
  <si>
    <t>31.03.10</t>
  </si>
  <si>
    <t>31.12.09</t>
  </si>
  <si>
    <t>Special items &amp; PPA            1-3/2010</t>
  </si>
  <si>
    <t>Special items &amp; PPA             1-3/2010</t>
  </si>
  <si>
    <t>Special items &amp;    PPA          1-3/2010</t>
  </si>
  <si>
    <t>Special items &amp; PPA          1-3/2010</t>
  </si>
  <si>
    <t>31.03.2010</t>
  </si>
  <si>
    <t>31.12.2009</t>
  </si>
  <si>
    <t>Net investment hedge gains/losses</t>
  </si>
  <si>
    <t xml:space="preserve">     Investments at fair value through profit and loss, liquid assets</t>
  </si>
  <si>
    <t>1) Amortization of acquired intangible assets of EUR 2 million in Q1/10 and EUR 2 million in Q1/09.</t>
  </si>
  <si>
    <t>2) Amortization of acquired intangibles of EUR 88 million in Q1/10 and of EUR 93 million in Q1/09.</t>
  </si>
  <si>
    <t>3) Amortization of acquired intangibles of EUR 30 million in Q1/10 and of EUR 30 million in Q1/09.</t>
  </si>
  <si>
    <t>Cost of sales 1)</t>
  </si>
  <si>
    <t>Administrative and general expenses 4)</t>
  </si>
  <si>
    <t>Other income and expenses 5)</t>
  </si>
  <si>
    <t>1) Restructuring charges of EUR 71 million in Q1/10 and of EUR 61 million in Q1/09.</t>
  </si>
  <si>
    <t xml:space="preserve">Restructuring charges of EUR 2 million and amortization of acquired intangibles of EUR 45 million in Q1/09. </t>
  </si>
  <si>
    <t xml:space="preserve">2) Restructuring charges of EUR 18 million and amortization of acquired intangibles of EUR 45 million in Q1/10. </t>
  </si>
  <si>
    <t>3) Restructuring charges of EUR 8 million and amortization of acquired intangibles of EUR 71 million in Q1/10.</t>
  </si>
  <si>
    <t>in Q1/09.</t>
  </si>
  <si>
    <t>Restructuring charges of EUR 6 million and amortization of acquired intangibles of EUR 71 million in Q1/09.</t>
  </si>
  <si>
    <t>4) Restructuring charges of EUR 28 million in Q1/10 and EUR 30 million in Q1/09.</t>
  </si>
  <si>
    <t xml:space="preserve">5) Restructuring charges of EUR 24 million in Q1/09. </t>
  </si>
  <si>
    <t>Other income and expenses</t>
  </si>
  <si>
    <t>1) Deferred revenue related to acquisitions of EUR 2 million Q1/09.</t>
  </si>
  <si>
    <t xml:space="preserve">2) Restructuring charges of EUR 71 million in Q1/10 and of EUR 61 million in Q1/09. </t>
  </si>
  <si>
    <t xml:space="preserve">Amortization of acquired intangible assets of EUR 140 million and restructuring charges of EUR 2 million in Q1/09. </t>
  </si>
  <si>
    <t>4) Restructuring charges of EUR 8 million and amortization of acquired intangible assets of EUR EUR 101 million in</t>
  </si>
  <si>
    <t>Q1/10. Restructuring charges of EUR 6 million and amortization of acquired intangible assets of EUR EUR 101 million</t>
  </si>
  <si>
    <t>5) Restructuring charges of EUR 28 million in Q1/10 and EUR 30 million in Q1/09.</t>
  </si>
  <si>
    <t>Translation differences</t>
  </si>
  <si>
    <t>Net investment hedge losses, net of tax</t>
  </si>
  <si>
    <t>Cash flow hedges, net of tax</t>
  </si>
  <si>
    <t>Available-for-sale investments, net of tax</t>
  </si>
  <si>
    <t>Stock options exercised related to acquisitios</t>
  </si>
  <si>
    <t>Balance at March 31, 2009</t>
  </si>
  <si>
    <t>Balance at December 31, 2009</t>
  </si>
  <si>
    <t>Balance at March  31, 2010</t>
  </si>
  <si>
    <t>Total of other equity movements</t>
  </si>
  <si>
    <t>1 EUR = 1.351 USD</t>
  </si>
  <si>
    <t>and impairment of assets EUR 34 million in Q1/09.</t>
  </si>
  <si>
    <t>Reported   1-3/2009</t>
  </si>
  <si>
    <t>Special items &amp;  PPA          1-3/2010</t>
  </si>
  <si>
    <t>Reported  1-3/2009</t>
  </si>
  <si>
    <t xml:space="preserve">impairment of intangible assets of EUR 34 million in Q1/09. </t>
  </si>
  <si>
    <t xml:space="preserve">6) Gain on sale of assets and business EUR 29 million in Q1/10. Restructuring charges of EUR 83 million and </t>
  </si>
  <si>
    <t>Greater China</t>
  </si>
  <si>
    <t>Profit attributable to non-controlling interests</t>
  </si>
  <si>
    <t>non-controlling interests</t>
  </si>
  <si>
    <t>Non-controlling interests</t>
  </si>
  <si>
    <t>Non-controlling interest</t>
  </si>
  <si>
    <t>Settlement of performance and restricted shares</t>
  </si>
  <si>
    <t xml:space="preserve">2) Gain on sale of assets and business of EUR 29 million in Q1/10. Restrucruting charges of EUR 59 million </t>
  </si>
  <si>
    <t xml:space="preserve">3) Amortization of acquired intangible assets of EUR 135 million and restructuring charges of EUR 18 million in Q1/10. </t>
  </si>
  <si>
    <t>Poceeds from maturities and sale of investments at fair value through profit and loss, liquid assets</t>
  </si>
  <si>
    <t>Purchase of investments at fair value through profit and loss, liquid assets</t>
  </si>
  <si>
    <t>Loss attributable to non-controlling interests</t>
  </si>
  <si>
    <t>Net cash used in investing activities</t>
  </si>
  <si>
    <t>Net cash used in / from financing activities</t>
  </si>
  <si>
    <t>Before non-controlling interest</t>
  </si>
  <si>
    <t>Other decrease, net</t>
  </si>
  <si>
    <t xml:space="preserve">Conversion of debt to equity </t>
  </si>
  <si>
    <t>CONSOLIDATED INCOME STATEMENT, IFRS, EUR million</t>
  </si>
  <si>
    <t>Impairment of goodwill</t>
  </si>
  <si>
    <t>CONSOLIDATED STATEMENT OF COMPREHENSIVE INCOME, IFRS, EUR million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</si>
</sst>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000"/>
  </numFmts>
  <fonts count="4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0" fillId="0" borderId="13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0" fontId="7" fillId="0" borderId="0" xfId="0" applyFont="1" applyAlignment="1" quotePrefix="1">
      <alignment horizontal="right"/>
    </xf>
    <xf numFmtId="0" fontId="10" fillId="0" borderId="13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10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14" xfId="0" applyFont="1" applyBorder="1" applyAlignment="1" quotePrefix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169" fontId="3" fillId="0" borderId="16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69" fontId="3" fillId="0" borderId="16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3" fillId="0" borderId="17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4" xfId="0" applyFont="1" applyBorder="1" applyAlignment="1" quotePrefix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3" fontId="0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169" fontId="1" fillId="0" borderId="16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17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169" fontId="1" fillId="0" borderId="16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17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9" fontId="3" fillId="0" borderId="18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69" fontId="1" fillId="0" borderId="19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169" fontId="3" fillId="0" borderId="19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9" fontId="1" fillId="0" borderId="18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9" fillId="0" borderId="0" xfId="0" applyFont="1" applyAlignment="1">
      <alignment/>
    </xf>
    <xf numFmtId="0" fontId="2" fillId="0" borderId="18" xfId="0" applyFont="1" applyBorder="1" applyAlignment="1" quotePrefix="1">
      <alignment horizontal="right" wrapText="1"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11" xfId="0" applyFont="1" applyBorder="1" applyAlignment="1" quotePrefix="1">
      <alignment horizontal="right"/>
    </xf>
    <xf numFmtId="0" fontId="0" fillId="0" borderId="11" xfId="0" applyFont="1" applyBorder="1" applyAlignment="1" quotePrefix="1">
      <alignment horizontal="right"/>
    </xf>
    <xf numFmtId="14" fontId="2" fillId="0" borderId="11" xfId="0" applyNumberFormat="1" applyFont="1" applyBorder="1" applyAlignment="1" quotePrefix="1">
      <alignment horizontal="right"/>
    </xf>
    <xf numFmtId="14" fontId="0" fillId="0" borderId="11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Font="1" applyBorder="1" applyAlignment="1" quotePrefix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 quotePrefix="1">
      <alignment horizontal="right" wrapText="1"/>
    </xf>
    <xf numFmtId="2" fontId="2" fillId="0" borderId="0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0" fontId="1" fillId="0" borderId="0" xfId="0" applyFont="1" applyAlignment="1">
      <alignment/>
    </xf>
    <xf numFmtId="169" fontId="2" fillId="0" borderId="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2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Alignment="1">
      <alignment/>
    </xf>
    <xf numFmtId="2" fontId="7" fillId="0" borderId="10" xfId="0" applyNumberFormat="1" applyFont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0" xfId="0" applyFont="1" applyFill="1" applyAlignment="1">
      <alignment wrapText="1"/>
    </xf>
    <xf numFmtId="3" fontId="0" fillId="0" borderId="19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2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4" fontId="2" fillId="0" borderId="0" xfId="0" applyNumberFormat="1" applyFont="1" applyFill="1" applyAlignment="1" quotePrefix="1">
      <alignment horizontal="right"/>
    </xf>
    <xf numFmtId="0" fontId="0" fillId="0" borderId="0" xfId="0" applyFill="1" applyAlignment="1" quotePrefix="1">
      <alignment horizontal="right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ill="1" applyBorder="1" applyAlignment="1">
      <alignment/>
    </xf>
    <xf numFmtId="0" fontId="2" fillId="0" borderId="28" xfId="0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14" fontId="0" fillId="0" borderId="0" xfId="0" applyNumberFormat="1" applyFont="1" applyFill="1" applyAlignment="1" quotePrefix="1">
      <alignment horizontal="right"/>
    </xf>
    <xf numFmtId="0" fontId="0" fillId="0" borderId="28" xfId="0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21" xfId="0" applyFont="1" applyBorder="1" applyAlignment="1" quotePrefix="1">
      <alignment horizontal="right" wrapText="1"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7" xfId="0" applyFont="1" applyBorder="1" applyAlignment="1" quotePrefix="1">
      <alignment horizontal="right" wrapText="1"/>
    </xf>
    <xf numFmtId="0" fontId="0" fillId="0" borderId="33" xfId="0" applyFont="1" applyBorder="1" applyAlignment="1">
      <alignment/>
    </xf>
    <xf numFmtId="3" fontId="10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Fill="1" applyAlignment="1">
      <alignment/>
    </xf>
    <xf numFmtId="3" fontId="2" fillId="0" borderId="20" xfId="0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40.7109375" style="0" customWidth="1"/>
    <col min="2" max="3" width="10.28125" style="0" customWidth="1"/>
    <col min="4" max="4" width="4.7109375" style="0" customWidth="1"/>
    <col min="5" max="6" width="10.28125" style="0" customWidth="1"/>
  </cols>
  <sheetData>
    <row r="1" spans="1:6" ht="12.75">
      <c r="A1" s="176" t="s">
        <v>171</v>
      </c>
      <c r="B1" s="176"/>
      <c r="C1" s="2"/>
      <c r="D1" s="2"/>
      <c r="E1" s="2"/>
      <c r="F1" s="2"/>
    </row>
    <row r="2" ht="12.75">
      <c r="A2" t="s">
        <v>0</v>
      </c>
    </row>
    <row r="4" spans="1:6" ht="12.75">
      <c r="A4" t="s">
        <v>4</v>
      </c>
      <c r="B4" s="150" t="s">
        <v>143</v>
      </c>
      <c r="C4" s="243" t="s">
        <v>143</v>
      </c>
      <c r="E4" s="150" t="s">
        <v>155</v>
      </c>
      <c r="F4" s="243" t="s">
        <v>155</v>
      </c>
    </row>
    <row r="5" spans="1:6" ht="12.75">
      <c r="A5" s="102"/>
      <c r="B5" s="147" t="s">
        <v>204</v>
      </c>
      <c r="C5" s="244" t="s">
        <v>172</v>
      </c>
      <c r="D5" s="253"/>
      <c r="E5" s="147" t="s">
        <v>204</v>
      </c>
      <c r="F5" s="244" t="s">
        <v>172</v>
      </c>
    </row>
    <row r="6" spans="2:6" ht="12.75">
      <c r="B6" s="91"/>
      <c r="C6" s="143"/>
      <c r="E6" s="91"/>
      <c r="F6" s="143"/>
    </row>
    <row r="7" spans="1:6" ht="12.75">
      <c r="A7" s="2" t="s">
        <v>1</v>
      </c>
      <c r="B7" s="83">
        <v>9522</v>
      </c>
      <c r="C7" s="245">
        <v>9274</v>
      </c>
      <c r="D7" s="48"/>
      <c r="E7" s="83">
        <v>9522</v>
      </c>
      <c r="F7" s="245">
        <v>9276</v>
      </c>
    </row>
    <row r="8" spans="1:6" ht="12.75">
      <c r="A8" t="s">
        <v>13</v>
      </c>
      <c r="B8" s="85">
        <v>-6444</v>
      </c>
      <c r="C8" s="246">
        <v>-6371</v>
      </c>
      <c r="D8" s="111"/>
      <c r="E8" s="85">
        <v>-6373</v>
      </c>
      <c r="F8" s="246">
        <v>-6310</v>
      </c>
    </row>
    <row r="9" spans="2:6" ht="12.75">
      <c r="B9" s="87"/>
      <c r="C9" s="245"/>
      <c r="D9" s="19"/>
      <c r="E9" s="87"/>
      <c r="F9" s="245"/>
    </row>
    <row r="10" spans="1:6" ht="12.75">
      <c r="A10" s="2" t="s">
        <v>2</v>
      </c>
      <c r="B10" s="83">
        <f>B7+B8</f>
        <v>3078</v>
      </c>
      <c r="C10" s="245">
        <f>C7+C8</f>
        <v>2903</v>
      </c>
      <c r="D10" s="48"/>
      <c r="E10" s="83">
        <f>E7+E8</f>
        <v>3149</v>
      </c>
      <c r="F10" s="245">
        <f>F7+F8</f>
        <v>2966</v>
      </c>
    </row>
    <row r="11" spans="1:6" ht="12.75">
      <c r="A11" t="s">
        <v>29</v>
      </c>
      <c r="B11" s="83">
        <v>-1433</v>
      </c>
      <c r="C11" s="245">
        <v>-1500</v>
      </c>
      <c r="D11" s="19"/>
      <c r="E11" s="83">
        <v>-1280</v>
      </c>
      <c r="F11" s="245">
        <v>-1358</v>
      </c>
    </row>
    <row r="12" spans="1:6" ht="12.75">
      <c r="A12" t="s">
        <v>14</v>
      </c>
      <c r="B12" s="83">
        <v>-934</v>
      </c>
      <c r="C12" s="245">
        <v>-962</v>
      </c>
      <c r="D12" s="19"/>
      <c r="E12" s="83">
        <v>-825</v>
      </c>
      <c r="F12" s="245">
        <v>-855</v>
      </c>
    </row>
    <row r="13" spans="1:6" ht="12.75">
      <c r="A13" t="s">
        <v>15</v>
      </c>
      <c r="B13" s="83">
        <v>-260</v>
      </c>
      <c r="C13" s="245">
        <v>-280</v>
      </c>
      <c r="D13" s="19"/>
      <c r="E13" s="83">
        <v>-232</v>
      </c>
      <c r="F13" s="245">
        <v>-250</v>
      </c>
    </row>
    <row r="14" spans="1:6" ht="12.75">
      <c r="A14" t="s">
        <v>16</v>
      </c>
      <c r="B14" s="83">
        <v>103</v>
      </c>
      <c r="C14" s="245">
        <v>56</v>
      </c>
      <c r="D14" s="19"/>
      <c r="E14" s="83">
        <v>74</v>
      </c>
      <c r="F14" s="245">
        <v>56</v>
      </c>
    </row>
    <row r="15" spans="1:6" ht="12.75">
      <c r="A15" t="s">
        <v>17</v>
      </c>
      <c r="B15" s="85">
        <v>-66</v>
      </c>
      <c r="C15" s="246">
        <v>-162</v>
      </c>
      <c r="D15" s="111"/>
      <c r="E15" s="85">
        <v>-66</v>
      </c>
      <c r="F15" s="246">
        <v>-45</v>
      </c>
    </row>
    <row r="16" spans="2:6" ht="12.75">
      <c r="B16" s="91"/>
      <c r="C16" s="143"/>
      <c r="E16" s="91"/>
      <c r="F16" s="143"/>
    </row>
    <row r="17" spans="1:6" ht="12.75">
      <c r="A17" s="2" t="s">
        <v>3</v>
      </c>
      <c r="B17" s="92">
        <f>SUM(B10:B15)</f>
        <v>488</v>
      </c>
      <c r="C17" s="247">
        <f>SUM(C10:C15)</f>
        <v>55</v>
      </c>
      <c r="D17" s="65"/>
      <c r="E17" s="92">
        <f>SUM(E10:E15)</f>
        <v>820</v>
      </c>
      <c r="F17" s="247">
        <f>SUM(F10:F15)</f>
        <v>514</v>
      </c>
    </row>
    <row r="18" spans="1:6" ht="12.75">
      <c r="A18" t="s">
        <v>18</v>
      </c>
      <c r="B18" s="97">
        <v>-4</v>
      </c>
      <c r="C18" s="248">
        <v>10</v>
      </c>
      <c r="E18" s="97">
        <v>-4</v>
      </c>
      <c r="F18" s="248">
        <v>10</v>
      </c>
    </row>
    <row r="19" spans="1:6" ht="12.75">
      <c r="A19" t="s">
        <v>19</v>
      </c>
      <c r="B19" s="99">
        <v>-73</v>
      </c>
      <c r="C19" s="249">
        <v>-77</v>
      </c>
      <c r="D19" s="102"/>
      <c r="E19" s="99">
        <v>-73</v>
      </c>
      <c r="F19" s="249">
        <v>-77</v>
      </c>
    </row>
    <row r="20" spans="2:6" ht="12.75">
      <c r="B20" s="91"/>
      <c r="C20" s="143"/>
      <c r="E20" s="91"/>
      <c r="F20" s="143"/>
    </row>
    <row r="21" spans="1:6" ht="12.75">
      <c r="A21" s="2" t="s">
        <v>21</v>
      </c>
      <c r="B21" s="92">
        <f>B17+B19+B18</f>
        <v>411</v>
      </c>
      <c r="C21" s="247">
        <f>C17+C19+C18</f>
        <v>-12</v>
      </c>
      <c r="D21" s="66"/>
      <c r="E21" s="92">
        <f>E17+E19+E18</f>
        <v>743</v>
      </c>
      <c r="F21" s="247">
        <f>F17+F19+F18</f>
        <v>447</v>
      </c>
    </row>
    <row r="22" spans="1:6" ht="12.75">
      <c r="A22" t="s">
        <v>20</v>
      </c>
      <c r="B22" s="99">
        <v>-236</v>
      </c>
      <c r="C22" s="249">
        <v>16</v>
      </c>
      <c r="D22" s="102"/>
      <c r="E22" s="99">
        <v>-287</v>
      </c>
      <c r="F22" s="249">
        <v>-117</v>
      </c>
    </row>
    <row r="23" spans="2:6" ht="12.75">
      <c r="B23" s="91"/>
      <c r="C23" s="143"/>
      <c r="E23" s="91"/>
      <c r="F23" s="143"/>
    </row>
    <row r="24" spans="1:6" ht="13.5" thickBot="1">
      <c r="A24" s="176" t="s">
        <v>108</v>
      </c>
      <c r="B24" s="178">
        <f>B21+B22</f>
        <v>175</v>
      </c>
      <c r="C24" s="250">
        <f>C21+C22</f>
        <v>4</v>
      </c>
      <c r="D24" s="65"/>
      <c r="E24" s="178">
        <f>E21+E22</f>
        <v>456</v>
      </c>
      <c r="F24" s="250">
        <f>F21+F22</f>
        <v>330</v>
      </c>
    </row>
    <row r="25" spans="1:6" ht="13.5" customHeight="1" thickTop="1">
      <c r="A25" s="180"/>
      <c r="B25" s="181"/>
      <c r="C25" s="219"/>
      <c r="D25" s="180"/>
      <c r="E25" s="181"/>
      <c r="F25" s="219"/>
    </row>
    <row r="26" spans="1:6" ht="12.75">
      <c r="A26" s="180"/>
      <c r="B26" s="181"/>
      <c r="C26" s="219"/>
      <c r="D26" s="180"/>
      <c r="E26" s="181"/>
      <c r="F26" s="219"/>
    </row>
    <row r="27" spans="1:6" ht="25.5">
      <c r="A27" s="182" t="s">
        <v>22</v>
      </c>
      <c r="B27" s="195">
        <v>349</v>
      </c>
      <c r="C27" s="219">
        <v>122</v>
      </c>
      <c r="D27" s="180"/>
      <c r="E27" s="195">
        <v>516</v>
      </c>
      <c r="F27" s="219">
        <v>357</v>
      </c>
    </row>
    <row r="28" spans="1:6" ht="13.5" customHeight="1">
      <c r="A28" s="182" t="s">
        <v>263</v>
      </c>
      <c r="B28" s="190">
        <v>-174</v>
      </c>
      <c r="C28" s="220">
        <v>-118</v>
      </c>
      <c r="D28" s="180"/>
      <c r="E28" s="190">
        <v>-60</v>
      </c>
      <c r="F28" s="220">
        <v>-27</v>
      </c>
    </row>
    <row r="29" spans="1:6" ht="13.5" thickBot="1">
      <c r="A29" s="182"/>
      <c r="B29" s="199">
        <f>B27+B28</f>
        <v>175</v>
      </c>
      <c r="C29" s="251">
        <f>C27+C28</f>
        <v>4</v>
      </c>
      <c r="D29" s="180"/>
      <c r="E29" s="199">
        <f>E27+E28</f>
        <v>456</v>
      </c>
      <c r="F29" s="251">
        <f>F27+F28</f>
        <v>330</v>
      </c>
    </row>
    <row r="30" spans="1:6" ht="13.5" thickTop="1">
      <c r="A30" s="67"/>
      <c r="B30" s="91"/>
      <c r="C30" s="254"/>
      <c r="D30" s="71"/>
      <c r="E30" s="91"/>
      <c r="F30" s="143"/>
    </row>
    <row r="31" spans="1:6" ht="12.75">
      <c r="A31" s="2" t="s">
        <v>23</v>
      </c>
      <c r="B31" s="103"/>
      <c r="C31" s="143"/>
      <c r="D31" s="2"/>
      <c r="E31" s="103"/>
      <c r="F31" s="143"/>
    </row>
    <row r="32" spans="1:6" ht="12.75">
      <c r="A32" t="s">
        <v>142</v>
      </c>
      <c r="B32" s="91"/>
      <c r="C32" s="143"/>
      <c r="E32" s="91"/>
      <c r="F32" s="143"/>
    </row>
    <row r="33" spans="1:6" ht="12.75">
      <c r="A33" t="s">
        <v>141</v>
      </c>
      <c r="B33" s="91"/>
      <c r="C33" s="143"/>
      <c r="E33" s="91"/>
      <c r="F33" s="143"/>
    </row>
    <row r="34" spans="1:6" ht="12.75">
      <c r="A34" t="s">
        <v>24</v>
      </c>
      <c r="B34" s="161">
        <f>B27/B38*1000</f>
        <v>0.09410871363095956</v>
      </c>
      <c r="C34" s="252">
        <v>0.03</v>
      </c>
      <c r="E34" s="161">
        <f>E27/E38*1000</f>
        <v>0.13914067688703477</v>
      </c>
      <c r="F34" s="252">
        <v>0.1</v>
      </c>
    </row>
    <row r="35" spans="1:6" ht="12.75">
      <c r="A35" t="s">
        <v>25</v>
      </c>
      <c r="B35" s="161">
        <f>B27/B39*1000</f>
        <v>0.0940086331710405</v>
      </c>
      <c r="C35" s="252">
        <v>0.03</v>
      </c>
      <c r="E35" s="161">
        <f>E27/E39*1000</f>
        <v>0.13899270692337218</v>
      </c>
      <c r="F35" s="252">
        <v>0.1</v>
      </c>
    </row>
    <row r="36" spans="2:6" ht="12.75">
      <c r="B36" s="91"/>
      <c r="C36" s="143"/>
      <c r="E36" s="91"/>
      <c r="F36" s="143"/>
    </row>
    <row r="37" spans="1:6" ht="12.75">
      <c r="A37" s="2" t="s">
        <v>26</v>
      </c>
      <c r="B37" s="103"/>
      <c r="C37" s="143"/>
      <c r="D37" s="2"/>
      <c r="E37" s="103"/>
      <c r="F37" s="143"/>
    </row>
    <row r="38" spans="1:6" ht="12.75">
      <c r="A38" t="s">
        <v>24</v>
      </c>
      <c r="B38" s="267">
        <v>3708477</v>
      </c>
      <c r="C38" s="245">
        <v>3699879</v>
      </c>
      <c r="D38" s="19"/>
      <c r="E38" s="83">
        <f>B38</f>
        <v>3708477</v>
      </c>
      <c r="F38" s="245">
        <v>3699879</v>
      </c>
    </row>
    <row r="39" spans="1:6" ht="12.75">
      <c r="A39" t="s">
        <v>25</v>
      </c>
      <c r="B39" s="267">
        <v>3712425</v>
      </c>
      <c r="C39" s="245">
        <v>3715330</v>
      </c>
      <c r="D39" s="19"/>
      <c r="E39" s="83">
        <f>B39</f>
        <v>3712425</v>
      </c>
      <c r="F39" s="245">
        <v>3715330</v>
      </c>
    </row>
    <row r="40" spans="1:6" ht="12.75">
      <c r="A40" s="102"/>
      <c r="B40" s="91"/>
      <c r="C40" s="143"/>
      <c r="D40" s="71"/>
      <c r="E40" s="91"/>
      <c r="F40" s="143"/>
    </row>
    <row r="41" spans="2:6" ht="12.75">
      <c r="B41" s="103"/>
      <c r="C41" s="143"/>
      <c r="E41" s="103"/>
      <c r="F41" s="143"/>
    </row>
    <row r="42" spans="1:6" ht="12.75">
      <c r="A42" t="s">
        <v>27</v>
      </c>
      <c r="B42" s="83">
        <v>437</v>
      </c>
      <c r="C42" s="245">
        <v>462</v>
      </c>
      <c r="E42" s="83">
        <v>201</v>
      </c>
      <c r="F42" s="245">
        <v>221</v>
      </c>
    </row>
    <row r="43" spans="2:6" ht="12.75">
      <c r="B43" s="103"/>
      <c r="C43" s="143"/>
      <c r="E43" s="103"/>
      <c r="F43" s="143"/>
    </row>
    <row r="44" spans="1:6" ht="12.75">
      <c r="A44" s="36" t="s">
        <v>28</v>
      </c>
      <c r="B44" s="103">
        <v>6</v>
      </c>
      <c r="C44" s="143">
        <v>-25</v>
      </c>
      <c r="E44" s="103">
        <v>6</v>
      </c>
      <c r="F44" s="143">
        <v>-25</v>
      </c>
    </row>
    <row r="45" spans="2:6" ht="12.75">
      <c r="B45" s="100"/>
      <c r="C45" s="249"/>
      <c r="E45" s="100"/>
      <c r="F45" s="249"/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1.7109375" style="0" customWidth="1"/>
    <col min="2" max="4" width="11.7109375" style="0" customWidth="1"/>
  </cols>
  <sheetData>
    <row r="3" spans="1:3" ht="12.75">
      <c r="A3" s="176" t="s">
        <v>170</v>
      </c>
      <c r="B3" s="2"/>
      <c r="C3" s="2"/>
    </row>
    <row r="5" spans="1:4" ht="12.75">
      <c r="A5" s="14" t="s">
        <v>30</v>
      </c>
      <c r="B5" s="15" t="s">
        <v>212</v>
      </c>
      <c r="C5" s="42" t="s">
        <v>173</v>
      </c>
      <c r="D5" s="42" t="s">
        <v>213</v>
      </c>
    </row>
    <row r="6" spans="1:4" ht="12.75">
      <c r="A6" s="14" t="s">
        <v>31</v>
      </c>
      <c r="B6" s="16"/>
      <c r="C6" s="16"/>
      <c r="D6" s="16"/>
    </row>
    <row r="7" spans="1:4" ht="12.75">
      <c r="A7" s="16" t="s">
        <v>32</v>
      </c>
      <c r="B7" s="20">
        <v>114</v>
      </c>
      <c r="C7" s="21">
        <v>231</v>
      </c>
      <c r="D7" s="21">
        <v>143</v>
      </c>
    </row>
    <row r="8" spans="1:4" ht="12.75">
      <c r="A8" s="16" t="s">
        <v>33</v>
      </c>
      <c r="B8" s="20">
        <v>5524</v>
      </c>
      <c r="C8" s="21">
        <v>6584</v>
      </c>
      <c r="D8" s="21">
        <v>5171</v>
      </c>
    </row>
    <row r="9" spans="1:4" ht="12.75">
      <c r="A9" s="16" t="s">
        <v>34</v>
      </c>
      <c r="B9" s="20">
        <v>2635</v>
      </c>
      <c r="C9" s="21">
        <v>3760</v>
      </c>
      <c r="D9" s="21">
        <v>2762</v>
      </c>
    </row>
    <row r="10" spans="1:4" ht="12.75">
      <c r="A10" s="16" t="s">
        <v>35</v>
      </c>
      <c r="B10" s="20">
        <v>1888</v>
      </c>
      <c r="C10" s="21">
        <v>2080</v>
      </c>
      <c r="D10" s="21">
        <v>1867</v>
      </c>
    </row>
    <row r="11" spans="1:4" ht="12.75">
      <c r="A11" s="16" t="s">
        <v>36</v>
      </c>
      <c r="B11" s="20">
        <v>122</v>
      </c>
      <c r="C11" s="21">
        <v>95</v>
      </c>
      <c r="D11" s="21">
        <v>69</v>
      </c>
    </row>
    <row r="12" spans="1:4" ht="12.75">
      <c r="A12" s="16" t="s">
        <v>37</v>
      </c>
      <c r="B12" s="20">
        <v>611</v>
      </c>
      <c r="C12" s="21">
        <v>537</v>
      </c>
      <c r="D12" s="21">
        <v>554</v>
      </c>
    </row>
    <row r="13" spans="1:4" ht="12.75">
      <c r="A13" s="16" t="s">
        <v>38</v>
      </c>
      <c r="B13" s="20">
        <v>1453</v>
      </c>
      <c r="C13" s="21">
        <v>2127</v>
      </c>
      <c r="D13" s="21">
        <v>1507</v>
      </c>
    </row>
    <row r="14" spans="1:4" ht="12.75">
      <c r="A14" s="16" t="s">
        <v>39</v>
      </c>
      <c r="B14" s="20">
        <v>66</v>
      </c>
      <c r="C14" s="21">
        <v>28</v>
      </c>
      <c r="D14" s="21">
        <v>46</v>
      </c>
    </row>
    <row r="15" spans="1:4" ht="12.75">
      <c r="A15" s="16" t="s">
        <v>40</v>
      </c>
      <c r="B15" s="59">
        <v>6</v>
      </c>
      <c r="C15" s="165">
        <v>13</v>
      </c>
      <c r="D15" s="165">
        <v>6</v>
      </c>
    </row>
    <row r="16" spans="1:4" ht="12.75">
      <c r="A16" s="16"/>
      <c r="B16" s="56">
        <f>SUM(B7:B15)</f>
        <v>12419</v>
      </c>
      <c r="C16" s="166">
        <f>SUM(C7:C15)</f>
        <v>15455</v>
      </c>
      <c r="D16" s="166">
        <f>SUM(D7:D15)</f>
        <v>12125</v>
      </c>
    </row>
    <row r="17" spans="1:4" ht="12.75">
      <c r="A17" s="14" t="s">
        <v>41</v>
      </c>
      <c r="B17" s="20"/>
      <c r="C17" s="21"/>
      <c r="D17" s="21"/>
    </row>
    <row r="18" spans="1:4" ht="12.75">
      <c r="A18" s="16" t="s">
        <v>42</v>
      </c>
      <c r="B18" s="20">
        <v>2020</v>
      </c>
      <c r="C18" s="21">
        <v>2292</v>
      </c>
      <c r="D18" s="21">
        <v>1865</v>
      </c>
    </row>
    <row r="19" spans="1:4" ht="12.75">
      <c r="A19" s="16" t="s">
        <v>43</v>
      </c>
      <c r="B19" s="20">
        <v>7562</v>
      </c>
      <c r="C19" s="21">
        <v>8931</v>
      </c>
      <c r="D19" s="21">
        <v>7981</v>
      </c>
    </row>
    <row r="20" spans="1:4" ht="12.75">
      <c r="A20" s="16" t="s">
        <v>44</v>
      </c>
      <c r="B20" s="53">
        <v>4666</v>
      </c>
      <c r="C20" s="64">
        <v>4561</v>
      </c>
      <c r="D20" s="64">
        <v>4551</v>
      </c>
    </row>
    <row r="21" spans="1:4" ht="12.75">
      <c r="A21" s="16" t="s">
        <v>139</v>
      </c>
      <c r="B21" s="53">
        <v>17</v>
      </c>
      <c r="C21" s="64">
        <v>99</v>
      </c>
      <c r="D21" s="64">
        <v>14</v>
      </c>
    </row>
    <row r="22" spans="1:4" ht="12.75">
      <c r="A22" s="16" t="s">
        <v>99</v>
      </c>
      <c r="B22" s="53">
        <v>102</v>
      </c>
      <c r="C22" s="64">
        <v>515</v>
      </c>
      <c r="D22" s="64">
        <v>329</v>
      </c>
    </row>
    <row r="23" spans="1:4" ht="12.75">
      <c r="A23" s="16" t="s">
        <v>215</v>
      </c>
      <c r="B23" s="53">
        <v>599</v>
      </c>
      <c r="C23" s="172" t="s">
        <v>107</v>
      </c>
      <c r="D23" s="64">
        <v>580</v>
      </c>
    </row>
    <row r="24" spans="1:4" ht="12.75">
      <c r="A24" s="16" t="s">
        <v>45</v>
      </c>
      <c r="B24" s="20">
        <v>2938</v>
      </c>
      <c r="C24" s="21">
        <v>1130</v>
      </c>
      <c r="D24" s="21">
        <v>2367</v>
      </c>
    </row>
    <row r="25" spans="1:4" ht="12.75">
      <c r="A25" s="16" t="s">
        <v>46</v>
      </c>
      <c r="B25" s="25">
        <v>4612</v>
      </c>
      <c r="C25" s="26">
        <v>5370</v>
      </c>
      <c r="D25" s="26">
        <v>4784</v>
      </c>
    </row>
    <row r="26" spans="1:4" ht="12.75">
      <c r="A26" s="16" t="s">
        <v>100</v>
      </c>
      <c r="B26" s="59">
        <v>1552</v>
      </c>
      <c r="C26" s="165">
        <v>1614</v>
      </c>
      <c r="D26" s="165">
        <v>1142</v>
      </c>
    </row>
    <row r="27" spans="1:4" ht="12.75">
      <c r="A27" s="16"/>
      <c r="B27" s="56">
        <f>SUM(B18:B26)</f>
        <v>24068</v>
      </c>
      <c r="C27" s="166">
        <f>SUM(C18:C26)</f>
        <v>24512</v>
      </c>
      <c r="D27" s="166">
        <f>SUM(D18:D26)</f>
        <v>23613</v>
      </c>
    </row>
    <row r="28" spans="1:4" ht="16.5" customHeight="1" thickBot="1">
      <c r="A28" s="14" t="s">
        <v>47</v>
      </c>
      <c r="B28" s="57">
        <f>B16+B27</f>
        <v>36487</v>
      </c>
      <c r="C28" s="167">
        <f>C16+C27</f>
        <v>39967</v>
      </c>
      <c r="D28" s="167">
        <f>D16+D27</f>
        <v>35738</v>
      </c>
    </row>
    <row r="29" spans="1:4" ht="13.5" thickTop="1">
      <c r="A29" s="16"/>
      <c r="B29" s="16"/>
      <c r="C29" s="16"/>
      <c r="D29" s="16"/>
    </row>
    <row r="30" spans="1:4" ht="12.75">
      <c r="A30" s="14" t="s">
        <v>48</v>
      </c>
      <c r="B30" s="14"/>
      <c r="C30" s="16"/>
      <c r="D30" s="16"/>
    </row>
    <row r="31" spans="1:4" ht="12.75">
      <c r="A31" s="14" t="s">
        <v>101</v>
      </c>
      <c r="B31" s="14"/>
      <c r="C31" s="16"/>
      <c r="D31" s="16"/>
    </row>
    <row r="32" spans="1:4" ht="12.75">
      <c r="A32" s="16" t="s">
        <v>49</v>
      </c>
      <c r="B32" s="20">
        <v>246</v>
      </c>
      <c r="C32" s="21">
        <v>246</v>
      </c>
      <c r="D32" s="21">
        <v>246</v>
      </c>
    </row>
    <row r="33" spans="1:4" ht="12.75">
      <c r="A33" s="16" t="s">
        <v>50</v>
      </c>
      <c r="B33" s="20">
        <v>277</v>
      </c>
      <c r="C33" s="21">
        <v>366</v>
      </c>
      <c r="D33" s="21">
        <v>279</v>
      </c>
    </row>
    <row r="34" spans="1:4" ht="12.75">
      <c r="A34" s="16" t="s">
        <v>51</v>
      </c>
      <c r="B34" s="20">
        <v>-670</v>
      </c>
      <c r="C34" s="21">
        <v>-775</v>
      </c>
      <c r="D34" s="21">
        <v>-681</v>
      </c>
    </row>
    <row r="35" spans="1:4" ht="12.75">
      <c r="A35" s="16" t="s">
        <v>52</v>
      </c>
      <c r="B35" s="53">
        <v>574</v>
      </c>
      <c r="C35" s="64">
        <v>707</v>
      </c>
      <c r="D35" s="21">
        <v>-127</v>
      </c>
    </row>
    <row r="36" spans="1:4" ht="12.75">
      <c r="A36" s="16" t="s">
        <v>53</v>
      </c>
      <c r="B36" s="20">
        <v>-55</v>
      </c>
      <c r="C36" s="21">
        <v>-210</v>
      </c>
      <c r="D36" s="21">
        <v>69</v>
      </c>
    </row>
    <row r="37" spans="1:4" ht="12.75">
      <c r="A37" s="16" t="s">
        <v>127</v>
      </c>
      <c r="B37" s="20">
        <v>3164</v>
      </c>
      <c r="C37" s="21">
        <v>3210</v>
      </c>
      <c r="D37" s="51">
        <v>3170</v>
      </c>
    </row>
    <row r="38" spans="1:4" ht="12.75">
      <c r="A38" s="16" t="s">
        <v>132</v>
      </c>
      <c r="B38" s="59">
        <v>10430</v>
      </c>
      <c r="C38" s="165">
        <v>10831</v>
      </c>
      <c r="D38" s="23">
        <v>10132</v>
      </c>
    </row>
    <row r="39" spans="1:4" ht="12.75">
      <c r="A39" s="16"/>
      <c r="B39" s="53">
        <f>SUM(B32:B38)</f>
        <v>13966</v>
      </c>
      <c r="C39" s="64">
        <f>SUM(C32:C38)</f>
        <v>14375</v>
      </c>
      <c r="D39" s="21">
        <f>SUM(D32:D38)</f>
        <v>13088</v>
      </c>
    </row>
    <row r="40" spans="1:4" ht="12.75">
      <c r="A40" s="266" t="s">
        <v>256</v>
      </c>
      <c r="B40" s="59">
        <v>1943</v>
      </c>
      <c r="C40" s="165">
        <v>2155</v>
      </c>
      <c r="D40" s="23">
        <v>1661</v>
      </c>
    </row>
    <row r="41" spans="1:4" ht="12.75">
      <c r="A41" s="14" t="s">
        <v>54</v>
      </c>
      <c r="B41" s="56">
        <f>B39+B40</f>
        <v>15909</v>
      </c>
      <c r="C41" s="166">
        <f>C39+C40</f>
        <v>16530</v>
      </c>
      <c r="D41" s="24">
        <f>D39+D40</f>
        <v>14749</v>
      </c>
    </row>
    <row r="42" spans="1:4" ht="12.75">
      <c r="A42" s="16"/>
      <c r="B42" s="14"/>
      <c r="C42" s="16"/>
      <c r="D42" s="16"/>
    </row>
    <row r="43" spans="1:4" ht="12.75">
      <c r="A43" s="14" t="s">
        <v>102</v>
      </c>
      <c r="B43" s="14"/>
      <c r="C43" s="16"/>
      <c r="D43" s="16"/>
    </row>
    <row r="44" spans="1:4" ht="12.75">
      <c r="A44" s="16" t="s">
        <v>55</v>
      </c>
      <c r="B44" s="53">
        <v>4065</v>
      </c>
      <c r="C44" s="64">
        <v>3076</v>
      </c>
      <c r="D44" s="21">
        <v>4432</v>
      </c>
    </row>
    <row r="45" spans="1:4" ht="12.75">
      <c r="A45" s="16" t="s">
        <v>56</v>
      </c>
      <c r="B45" s="20">
        <v>1256</v>
      </c>
      <c r="C45" s="21">
        <v>1672</v>
      </c>
      <c r="D45" s="21">
        <v>1303</v>
      </c>
    </row>
    <row r="46" spans="1:4" ht="12.75">
      <c r="A46" s="16" t="s">
        <v>57</v>
      </c>
      <c r="B46" s="22">
        <v>71</v>
      </c>
      <c r="C46" s="23">
        <v>68</v>
      </c>
      <c r="D46" s="23">
        <v>66</v>
      </c>
    </row>
    <row r="47" spans="1:4" ht="12.75">
      <c r="A47" s="16"/>
      <c r="B47" s="56">
        <f>SUM(B44:B46)</f>
        <v>5392</v>
      </c>
      <c r="C47" s="166">
        <f>SUM(C44:C46)</f>
        <v>4816</v>
      </c>
      <c r="D47" s="24">
        <f>SUM(D44:D46)</f>
        <v>5801</v>
      </c>
    </row>
    <row r="48" spans="1:4" ht="12.75">
      <c r="A48" s="14" t="s">
        <v>58</v>
      </c>
      <c r="B48" s="20"/>
      <c r="C48" s="21"/>
      <c r="D48" s="21"/>
    </row>
    <row r="49" spans="1:4" ht="12.75">
      <c r="A49" s="16" t="s">
        <v>128</v>
      </c>
      <c r="B49" s="20">
        <v>22</v>
      </c>
      <c r="C49" s="21">
        <v>54</v>
      </c>
      <c r="D49" s="51">
        <v>44</v>
      </c>
    </row>
    <row r="50" spans="1:4" ht="12.75">
      <c r="A50" s="16" t="s">
        <v>59</v>
      </c>
      <c r="B50" s="53">
        <v>662</v>
      </c>
      <c r="C50" s="64">
        <v>2656</v>
      </c>
      <c r="D50" s="21">
        <v>727</v>
      </c>
    </row>
    <row r="51" spans="1:4" ht="12.75">
      <c r="A51" s="16" t="s">
        <v>161</v>
      </c>
      <c r="B51" s="53">
        <v>395</v>
      </c>
      <c r="C51" s="64">
        <v>373</v>
      </c>
      <c r="D51" s="21">
        <v>245</v>
      </c>
    </row>
    <row r="52" spans="1:4" ht="12.75">
      <c r="A52" s="16" t="s">
        <v>60</v>
      </c>
      <c r="B52" s="20">
        <v>4790</v>
      </c>
      <c r="C52" s="21">
        <v>5223</v>
      </c>
      <c r="D52" s="21">
        <v>4950</v>
      </c>
    </row>
    <row r="53" spans="1:4" ht="12.75">
      <c r="A53" s="16" t="s">
        <v>129</v>
      </c>
      <c r="B53" s="53">
        <v>6561</v>
      </c>
      <c r="C53" s="64">
        <v>6806</v>
      </c>
      <c r="D53" s="21">
        <v>6504</v>
      </c>
    </row>
    <row r="54" spans="1:4" ht="12.75">
      <c r="A54" s="16" t="s">
        <v>61</v>
      </c>
      <c r="B54" s="22">
        <v>2756</v>
      </c>
      <c r="C54" s="23">
        <v>3509</v>
      </c>
      <c r="D54" s="23">
        <v>2718</v>
      </c>
    </row>
    <row r="55" spans="1:4" ht="12.75">
      <c r="A55" s="16"/>
      <c r="B55" s="56">
        <f>SUM(B49:B54)</f>
        <v>15186</v>
      </c>
      <c r="C55" s="166">
        <f>SUM(C49:C54)</f>
        <v>18621</v>
      </c>
      <c r="D55" s="24">
        <f>SUM(D49:D54)</f>
        <v>15188</v>
      </c>
    </row>
    <row r="56" spans="1:4" ht="16.5" customHeight="1" thickBot="1">
      <c r="A56" s="14" t="s">
        <v>62</v>
      </c>
      <c r="B56" s="57">
        <f>B41+B47+B55</f>
        <v>36487</v>
      </c>
      <c r="C56" s="167">
        <f>C41+C47+C55</f>
        <v>39967</v>
      </c>
      <c r="D56" s="27">
        <f>D41+D47+D55</f>
        <v>35738</v>
      </c>
    </row>
    <row r="57" spans="1:4" ht="13.5" thickTop="1">
      <c r="A57" s="14" t="s">
        <v>63</v>
      </c>
      <c r="B57" s="53">
        <f>B44+B49+B50</f>
        <v>4749</v>
      </c>
      <c r="C57" s="64">
        <v>5786</v>
      </c>
      <c r="D57" s="21">
        <v>5203</v>
      </c>
    </row>
    <row r="58" spans="1:4" ht="12.75">
      <c r="A58" s="17" t="s">
        <v>64</v>
      </c>
      <c r="B58" s="58">
        <v>3.77</v>
      </c>
      <c r="C58" s="170">
        <v>3.88</v>
      </c>
      <c r="D58" s="177">
        <v>3.53</v>
      </c>
    </row>
    <row r="59" spans="1:4" ht="12.75">
      <c r="A59" s="14" t="s">
        <v>130</v>
      </c>
      <c r="B59" s="53">
        <v>3708800</v>
      </c>
      <c r="C59" s="64">
        <v>3703185</v>
      </c>
      <c r="D59" s="21">
        <v>3708262</v>
      </c>
    </row>
    <row r="60" spans="1:6" ht="12.75">
      <c r="A60" s="18" t="s">
        <v>131</v>
      </c>
      <c r="B60" s="18"/>
      <c r="C60" s="18"/>
      <c r="D60" s="18"/>
      <c r="E60" s="8"/>
      <c r="F60" s="8"/>
    </row>
    <row r="61" spans="1:4" ht="12.75">
      <c r="A61" s="16"/>
      <c r="B61" s="16"/>
      <c r="C61" s="16"/>
      <c r="D61" s="16"/>
    </row>
    <row r="62" spans="1:4" ht="12.75">
      <c r="A62" s="16"/>
      <c r="B62" s="16"/>
      <c r="C62" s="16"/>
      <c r="D62" s="16"/>
    </row>
    <row r="63" spans="1:4" ht="12.75">
      <c r="A63" s="16"/>
      <c r="B63" s="16"/>
      <c r="C63" s="16"/>
      <c r="D63" s="16"/>
    </row>
  </sheetData>
  <sheetProtection sheet="1"/>
  <printOptions/>
  <pageMargins left="0.7480314960629921" right="0.7480314960629921" top="0.7874015748031497" bottom="0.4" header="0.5118110236220472" footer="0.3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D5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5.7109375" style="0" customWidth="1"/>
    <col min="2" max="4" width="10.7109375" style="0" customWidth="1"/>
  </cols>
  <sheetData>
    <row r="3" spans="1:3" ht="12.75">
      <c r="A3" s="2" t="s">
        <v>187</v>
      </c>
      <c r="B3" s="2"/>
      <c r="C3" s="2"/>
    </row>
    <row r="4" spans="1:3" ht="12.75">
      <c r="A4" t="s">
        <v>4</v>
      </c>
      <c r="C4" s="2"/>
    </row>
    <row r="5" spans="1:4" ht="12.75">
      <c r="A5" s="9"/>
      <c r="B5" s="13" t="s">
        <v>204</v>
      </c>
      <c r="C5" s="42" t="s">
        <v>172</v>
      </c>
      <c r="D5" s="42" t="s">
        <v>205</v>
      </c>
    </row>
    <row r="6" spans="1:4" ht="12.75">
      <c r="A6" s="11" t="s">
        <v>65</v>
      </c>
      <c r="B6" s="9"/>
      <c r="C6" s="16"/>
      <c r="D6" s="9"/>
    </row>
    <row r="7" spans="1:4" ht="12.75">
      <c r="A7" s="9" t="s">
        <v>22</v>
      </c>
      <c r="B7" s="61">
        <v>349</v>
      </c>
      <c r="C7" s="171">
        <v>122</v>
      </c>
      <c r="D7" s="28">
        <v>891</v>
      </c>
    </row>
    <row r="8" spans="1:4" ht="12.75">
      <c r="A8" s="9" t="s">
        <v>66</v>
      </c>
      <c r="B8" s="61">
        <v>543</v>
      </c>
      <c r="C8" s="171">
        <v>450</v>
      </c>
      <c r="D8" s="28">
        <v>3390</v>
      </c>
    </row>
    <row r="9" spans="1:4" ht="12.75">
      <c r="A9" s="9" t="s">
        <v>67</v>
      </c>
      <c r="B9" s="59">
        <v>289</v>
      </c>
      <c r="C9" s="165">
        <v>358</v>
      </c>
      <c r="D9" s="29">
        <v>140</v>
      </c>
    </row>
    <row r="10" spans="1:4" ht="12.75">
      <c r="A10" s="9" t="s">
        <v>68</v>
      </c>
      <c r="B10" s="53">
        <f>B7+B8+B9</f>
        <v>1181</v>
      </c>
      <c r="C10" s="64">
        <f>C7+C8+C9</f>
        <v>930</v>
      </c>
      <c r="D10" s="64">
        <f>D7+D8+D9</f>
        <v>4421</v>
      </c>
    </row>
    <row r="11" spans="1:4" ht="12.75">
      <c r="A11" s="9" t="s">
        <v>69</v>
      </c>
      <c r="B11" s="53">
        <v>21</v>
      </c>
      <c r="C11" s="64">
        <v>57</v>
      </c>
      <c r="D11" s="30">
        <v>125</v>
      </c>
    </row>
    <row r="12" spans="1:4" ht="12.75">
      <c r="A12" s="9" t="s">
        <v>70</v>
      </c>
      <c r="B12" s="53">
        <v>-43</v>
      </c>
      <c r="C12" s="64">
        <v>-76</v>
      </c>
      <c r="D12" s="30">
        <v>-256</v>
      </c>
    </row>
    <row r="13" spans="1:4" ht="12.75">
      <c r="A13" s="217" t="s">
        <v>197</v>
      </c>
      <c r="B13" s="53">
        <v>104</v>
      </c>
      <c r="C13" s="64">
        <v>-430</v>
      </c>
      <c r="D13" s="30">
        <v>-128</v>
      </c>
    </row>
    <row r="14" spans="1:4" ht="12.75">
      <c r="A14" s="9" t="s">
        <v>103</v>
      </c>
      <c r="B14" s="59">
        <v>-308</v>
      </c>
      <c r="C14" s="165">
        <v>-205</v>
      </c>
      <c r="D14" s="29">
        <v>-915</v>
      </c>
    </row>
    <row r="15" spans="1:4" ht="12.75">
      <c r="A15" s="9" t="s">
        <v>71</v>
      </c>
      <c r="B15" s="53">
        <f>SUM(B10:B14)</f>
        <v>955</v>
      </c>
      <c r="C15" s="64">
        <f>SUM(C10:C14)</f>
        <v>276</v>
      </c>
      <c r="D15" s="30">
        <f>SUM(D10:D14)</f>
        <v>3247</v>
      </c>
    </row>
    <row r="16" spans="1:4" ht="12.75">
      <c r="A16" s="9"/>
      <c r="B16" s="53"/>
      <c r="C16" s="64"/>
      <c r="D16" s="30"/>
    </row>
    <row r="17" spans="1:4" ht="12.75">
      <c r="A17" s="11" t="s">
        <v>72</v>
      </c>
      <c r="B17" s="53"/>
      <c r="C17" s="64"/>
      <c r="D17" s="30"/>
    </row>
    <row r="18" spans="1:4" ht="12.75">
      <c r="A18" s="9" t="s">
        <v>122</v>
      </c>
      <c r="B18" s="62" t="s">
        <v>107</v>
      </c>
      <c r="C18" s="64">
        <v>-19</v>
      </c>
      <c r="D18" s="30">
        <v>-29</v>
      </c>
    </row>
    <row r="19" spans="1:4" ht="12.75">
      <c r="A19" s="9" t="s">
        <v>79</v>
      </c>
      <c r="B19" s="53">
        <v>-2122</v>
      </c>
      <c r="C19" s="64">
        <v>-107</v>
      </c>
      <c r="D19" s="30">
        <v>-2800</v>
      </c>
    </row>
    <row r="20" spans="1:4" ht="24">
      <c r="A20" s="37" t="s">
        <v>262</v>
      </c>
      <c r="B20" s="62" t="s">
        <v>107</v>
      </c>
      <c r="C20" s="172" t="s">
        <v>107</v>
      </c>
      <c r="D20" s="30">
        <v>-695</v>
      </c>
    </row>
    <row r="21" spans="1:4" ht="12.75">
      <c r="A21" s="9" t="s">
        <v>73</v>
      </c>
      <c r="B21" s="53">
        <v>-51</v>
      </c>
      <c r="C21" s="64">
        <v>-43</v>
      </c>
      <c r="D21" s="30">
        <v>-95</v>
      </c>
    </row>
    <row r="22" spans="1:4" ht="12.75">
      <c r="A22" s="9" t="s">
        <v>74</v>
      </c>
      <c r="B22" s="62">
        <v>-26</v>
      </c>
      <c r="C22" s="172">
        <v>-28</v>
      </c>
      <c r="D22" s="30">
        <v>-30</v>
      </c>
    </row>
    <row r="23" spans="1:4" ht="12.75">
      <c r="A23" s="9" t="s">
        <v>75</v>
      </c>
      <c r="B23" s="62" t="s">
        <v>107</v>
      </c>
      <c r="C23" s="64">
        <v>-18</v>
      </c>
      <c r="D23" s="30">
        <v>-27</v>
      </c>
    </row>
    <row r="24" spans="1:4" ht="12.75">
      <c r="A24" s="9" t="s">
        <v>80</v>
      </c>
      <c r="B24" s="62" t="s">
        <v>107</v>
      </c>
      <c r="C24" s="172">
        <v>7</v>
      </c>
      <c r="D24" s="31" t="s">
        <v>107</v>
      </c>
    </row>
    <row r="25" spans="1:4" ht="12.75">
      <c r="A25" s="9" t="s">
        <v>135</v>
      </c>
      <c r="B25" s="62" t="s">
        <v>107</v>
      </c>
      <c r="C25" s="172" t="s">
        <v>107</v>
      </c>
      <c r="D25" s="30">
        <v>2</v>
      </c>
    </row>
    <row r="26" spans="1:4" ht="12.75">
      <c r="A26" s="9" t="s">
        <v>136</v>
      </c>
      <c r="B26" s="62">
        <v>-1</v>
      </c>
      <c r="C26" s="172" t="s">
        <v>107</v>
      </c>
      <c r="D26" s="30">
        <v>2</v>
      </c>
    </row>
    <row r="27" spans="1:4" ht="12.75">
      <c r="A27" s="9" t="s">
        <v>76</v>
      </c>
      <c r="B27" s="53">
        <v>-114</v>
      </c>
      <c r="C27" s="64">
        <v>-144</v>
      </c>
      <c r="D27" s="30">
        <v>-531</v>
      </c>
    </row>
    <row r="28" spans="1:4" ht="12.75">
      <c r="A28" s="9" t="s">
        <v>81</v>
      </c>
      <c r="B28" s="62" t="s">
        <v>107</v>
      </c>
      <c r="C28" s="172">
        <v>12</v>
      </c>
      <c r="D28" s="30">
        <v>40</v>
      </c>
    </row>
    <row r="29" spans="1:4" ht="12.75">
      <c r="A29" s="9" t="s">
        <v>140</v>
      </c>
      <c r="B29" s="62" t="s">
        <v>107</v>
      </c>
      <c r="C29" s="172" t="s">
        <v>107</v>
      </c>
      <c r="D29" s="31">
        <v>61</v>
      </c>
    </row>
    <row r="30" spans="1:4" ht="24">
      <c r="A30" s="37" t="s">
        <v>112</v>
      </c>
      <c r="B30" s="53">
        <v>1559</v>
      </c>
      <c r="C30" s="64">
        <v>253</v>
      </c>
      <c r="D30" s="30">
        <v>1730</v>
      </c>
    </row>
    <row r="31" spans="1:4" ht="24">
      <c r="A31" s="37" t="s">
        <v>261</v>
      </c>
      <c r="B31" s="62" t="s">
        <v>107</v>
      </c>
      <c r="C31" s="172" t="s">
        <v>107</v>
      </c>
      <c r="D31" s="30">
        <v>108</v>
      </c>
    </row>
    <row r="32" spans="1:4" ht="12.75">
      <c r="A32" s="9" t="s">
        <v>77</v>
      </c>
      <c r="B32" s="62">
        <v>8</v>
      </c>
      <c r="C32" s="172" t="s">
        <v>107</v>
      </c>
      <c r="D32" s="30">
        <v>14</v>
      </c>
    </row>
    <row r="33" spans="1:4" ht="12.75">
      <c r="A33" s="9" t="s">
        <v>78</v>
      </c>
      <c r="B33" s="61">
        <v>3</v>
      </c>
      <c r="C33" s="171">
        <v>3</v>
      </c>
      <c r="D33" s="28">
        <v>100</v>
      </c>
    </row>
    <row r="34" spans="1:4" ht="12.75">
      <c r="A34" s="9" t="s">
        <v>133</v>
      </c>
      <c r="B34" s="63" t="s">
        <v>107</v>
      </c>
      <c r="C34" s="173" t="s">
        <v>107</v>
      </c>
      <c r="D34" s="32">
        <v>2</v>
      </c>
    </row>
    <row r="35" spans="1:4" ht="12.75">
      <c r="A35" s="9" t="s">
        <v>264</v>
      </c>
      <c r="B35" s="53">
        <f>SUM(B18:B34)</f>
        <v>-744</v>
      </c>
      <c r="C35" s="64">
        <f>SUM(C18:C34)</f>
        <v>-84</v>
      </c>
      <c r="D35" s="30">
        <f>SUM(D18:D34)</f>
        <v>-2148</v>
      </c>
    </row>
    <row r="36" spans="1:4" ht="12.75">
      <c r="A36" s="9"/>
      <c r="B36" s="53"/>
      <c r="C36" s="64"/>
      <c r="D36" s="30"/>
    </row>
    <row r="37" spans="1:4" ht="12.75">
      <c r="A37" s="11" t="s">
        <v>82</v>
      </c>
      <c r="B37" s="53"/>
      <c r="C37" s="64"/>
      <c r="D37" s="30"/>
    </row>
    <row r="38" spans="1:4" ht="12.75">
      <c r="A38" s="9" t="s">
        <v>86</v>
      </c>
      <c r="B38" s="62" t="s">
        <v>107</v>
      </c>
      <c r="C38" s="64">
        <v>2250</v>
      </c>
      <c r="D38" s="30">
        <v>3901</v>
      </c>
    </row>
    <row r="39" spans="1:4" ht="12.75">
      <c r="A39" s="9" t="s">
        <v>87</v>
      </c>
      <c r="B39" s="62">
        <v>-1</v>
      </c>
      <c r="C39" s="172">
        <v>-5</v>
      </c>
      <c r="D39" s="31">
        <v>-209</v>
      </c>
    </row>
    <row r="40" spans="1:4" ht="12.75">
      <c r="A40" s="9" t="s">
        <v>137</v>
      </c>
      <c r="B40" s="53">
        <v>-111</v>
      </c>
      <c r="C40" s="64">
        <v>-1008</v>
      </c>
      <c r="D40" s="30">
        <v>-2842</v>
      </c>
    </row>
    <row r="41" spans="1:4" ht="12.75">
      <c r="A41" s="9" t="s">
        <v>88</v>
      </c>
      <c r="B41" s="63" t="s">
        <v>107</v>
      </c>
      <c r="C41" s="173">
        <v>-29</v>
      </c>
      <c r="D41" s="29">
        <v>-1546</v>
      </c>
    </row>
    <row r="42" spans="1:4" ht="12.75">
      <c r="A42" s="9" t="s">
        <v>265</v>
      </c>
      <c r="B42" s="53">
        <f>SUM(B38:B41)</f>
        <v>-112</v>
      </c>
      <c r="C42" s="64">
        <f>SUM(C38:C41)</f>
        <v>1208</v>
      </c>
      <c r="D42" s="30">
        <f>SUM(D38:D41)</f>
        <v>-696</v>
      </c>
    </row>
    <row r="43" spans="1:4" ht="12.75">
      <c r="A43" s="9"/>
      <c r="B43" s="53"/>
      <c r="C43" s="64"/>
      <c r="D43" s="30"/>
    </row>
    <row r="44" spans="1:4" ht="12.75">
      <c r="A44" s="9" t="s">
        <v>83</v>
      </c>
      <c r="B44" s="59">
        <v>139</v>
      </c>
      <c r="C44" s="165">
        <v>36</v>
      </c>
      <c r="D44" s="29">
        <v>-25</v>
      </c>
    </row>
    <row r="45" spans="1:4" ht="12.75">
      <c r="A45" s="9" t="s">
        <v>138</v>
      </c>
      <c r="B45" s="20">
        <f>B15+B35+B42+B44</f>
        <v>238</v>
      </c>
      <c r="C45" s="21">
        <f>C15+C35+C42+C44</f>
        <v>1436</v>
      </c>
      <c r="D45" s="30">
        <f>D15+D35+D42+D44</f>
        <v>378</v>
      </c>
    </row>
    <row r="46" spans="1:4" ht="12.75">
      <c r="A46" s="11" t="s">
        <v>84</v>
      </c>
      <c r="B46" s="59">
        <v>5926</v>
      </c>
      <c r="C46" s="165">
        <v>5548</v>
      </c>
      <c r="D46" s="29">
        <v>5548</v>
      </c>
    </row>
    <row r="47" spans="1:4" ht="13.5" thickBot="1">
      <c r="A47" s="11" t="s">
        <v>85</v>
      </c>
      <c r="B47" s="57">
        <f>B45+B46</f>
        <v>6164</v>
      </c>
      <c r="C47" s="167">
        <f>C45+C46</f>
        <v>6984</v>
      </c>
      <c r="D47" s="167">
        <f>D45+D46</f>
        <v>5926</v>
      </c>
    </row>
    <row r="48" spans="1:4" ht="13.5" thickTop="1">
      <c r="A48" s="18" t="s">
        <v>89</v>
      </c>
      <c r="B48" s="18"/>
      <c r="C48" s="18"/>
      <c r="D48" s="18"/>
    </row>
    <row r="49" spans="1:4" ht="12.75">
      <c r="A49" s="18" t="s">
        <v>200</v>
      </c>
      <c r="B49" s="18"/>
      <c r="C49" s="18"/>
      <c r="D49" s="18"/>
    </row>
    <row r="50" spans="1:4" ht="12.75">
      <c r="A50" s="18" t="s">
        <v>90</v>
      </c>
      <c r="B50" s="18"/>
      <c r="C50" s="18"/>
      <c r="D50" s="18"/>
    </row>
    <row r="51" spans="1:4" ht="12.75">
      <c r="A51" s="18"/>
      <c r="B51" s="18"/>
      <c r="C51" s="18"/>
      <c r="D51" s="18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6" ht="12.75">
      <c r="C56" t="s">
        <v>4</v>
      </c>
    </row>
  </sheetData>
  <sheetProtection sheet="1"/>
  <printOptions/>
  <pageMargins left="0.7480314960629921" right="0.7480314960629921" top="0.7874015748031497" bottom="0.59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X9" sqref="X9"/>
    </sheetView>
  </sheetViews>
  <sheetFormatPr defaultColWidth="9.140625" defaultRowHeight="12.75"/>
  <cols>
    <col min="1" max="1" width="24.421875" style="0" customWidth="1"/>
    <col min="2" max="2" width="5.421875" style="0" customWidth="1"/>
    <col min="3" max="3" width="6.57421875" style="0" customWidth="1"/>
    <col min="4" max="4" width="7.28125" style="0" customWidth="1"/>
    <col min="5" max="5" width="8.7109375" style="0" customWidth="1"/>
    <col min="6" max="6" width="8.28125" style="0" customWidth="1"/>
    <col min="7" max="8" width="7.28125" style="0" customWidth="1"/>
    <col min="9" max="9" width="7.8515625" style="0" customWidth="1"/>
    <col min="10" max="10" width="8.140625" style="0" customWidth="1"/>
    <col min="11" max="11" width="6.281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12" t="s">
        <v>91</v>
      </c>
      <c r="B3" s="12"/>
      <c r="C3" s="12"/>
      <c r="D3" s="12"/>
      <c r="E3" s="12"/>
      <c r="F3" s="12"/>
      <c r="G3" s="12"/>
      <c r="H3" s="12"/>
      <c r="I3" s="11"/>
      <c r="J3" s="9"/>
      <c r="K3" s="9"/>
    </row>
    <row r="4" spans="1:11" ht="12.7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67.5">
      <c r="A5" s="10"/>
      <c r="B5" s="38" t="s">
        <v>114</v>
      </c>
      <c r="C5" s="38" t="s">
        <v>113</v>
      </c>
      <c r="D5" s="38" t="s">
        <v>115</v>
      </c>
      <c r="E5" s="38" t="s">
        <v>116</v>
      </c>
      <c r="F5" s="38" t="s">
        <v>117</v>
      </c>
      <c r="G5" s="38" t="s">
        <v>126</v>
      </c>
      <c r="H5" s="38" t="s">
        <v>118</v>
      </c>
      <c r="I5" s="274" t="s">
        <v>266</v>
      </c>
      <c r="J5" s="268" t="s">
        <v>257</v>
      </c>
      <c r="K5" s="40" t="s">
        <v>54</v>
      </c>
    </row>
    <row r="6" spans="1:11" ht="13.5" thickBot="1">
      <c r="A6" s="43" t="s">
        <v>184</v>
      </c>
      <c r="B6" s="47">
        <v>246</v>
      </c>
      <c r="C6" s="47">
        <v>442</v>
      </c>
      <c r="D6" s="47">
        <v>-1881</v>
      </c>
      <c r="E6" s="47">
        <v>341</v>
      </c>
      <c r="F6" s="47">
        <v>62</v>
      </c>
      <c r="G6" s="47">
        <v>3306</v>
      </c>
      <c r="H6" s="47">
        <v>11692</v>
      </c>
      <c r="I6" s="45">
        <f>SUM(B6:H6)</f>
        <v>14208</v>
      </c>
      <c r="J6" s="47">
        <v>2302</v>
      </c>
      <c r="K6" s="45">
        <f>I6+J6</f>
        <v>16510</v>
      </c>
    </row>
    <row r="7" spans="1:11" ht="12.75">
      <c r="A7" s="256" t="s">
        <v>237</v>
      </c>
      <c r="B7" s="255"/>
      <c r="C7" s="272"/>
      <c r="D7" s="272"/>
      <c r="E7" s="272">
        <v>386</v>
      </c>
      <c r="F7" s="272"/>
      <c r="G7" s="272"/>
      <c r="H7" s="272"/>
      <c r="I7" s="41">
        <f aca="true" t="shared" si="0" ref="I7:I12">SUM(B7:H7)</f>
        <v>386</v>
      </c>
      <c r="J7" s="272">
        <v>3</v>
      </c>
      <c r="K7" s="269">
        <f aca="true" t="shared" si="1" ref="K7:K12">I7+J7</f>
        <v>389</v>
      </c>
    </row>
    <row r="8" spans="1:11" ht="12.75">
      <c r="A8" s="256" t="s">
        <v>238</v>
      </c>
      <c r="B8" s="255"/>
      <c r="C8" s="272"/>
      <c r="D8" s="272"/>
      <c r="E8" s="272">
        <v>-20</v>
      </c>
      <c r="F8" s="272"/>
      <c r="G8" s="272"/>
      <c r="H8" s="272"/>
      <c r="I8" s="41">
        <f t="shared" si="0"/>
        <v>-20</v>
      </c>
      <c r="J8" s="272"/>
      <c r="K8" s="269">
        <f t="shared" si="1"/>
        <v>-20</v>
      </c>
    </row>
    <row r="9" spans="1:11" ht="12.75">
      <c r="A9" s="256" t="s">
        <v>239</v>
      </c>
      <c r="B9" s="255"/>
      <c r="C9" s="272"/>
      <c r="D9" s="272"/>
      <c r="E9" s="272"/>
      <c r="F9" s="272">
        <v>-267</v>
      </c>
      <c r="G9" s="272"/>
      <c r="H9" s="272"/>
      <c r="I9" s="41">
        <f t="shared" si="0"/>
        <v>-267</v>
      </c>
      <c r="J9" s="272">
        <v>-22</v>
      </c>
      <c r="K9" s="269">
        <f t="shared" si="1"/>
        <v>-289</v>
      </c>
    </row>
    <row r="10" spans="1:11" ht="22.5">
      <c r="A10" s="257" t="s">
        <v>240</v>
      </c>
      <c r="B10" s="255"/>
      <c r="C10" s="272"/>
      <c r="D10" s="272"/>
      <c r="E10" s="272"/>
      <c r="F10" s="272">
        <v>-5</v>
      </c>
      <c r="G10" s="272"/>
      <c r="H10" s="272"/>
      <c r="I10" s="41">
        <f t="shared" si="0"/>
        <v>-5</v>
      </c>
      <c r="J10" s="272"/>
      <c r="K10" s="269">
        <f t="shared" si="1"/>
        <v>-5</v>
      </c>
    </row>
    <row r="11" spans="1:11" ht="12.75">
      <c r="A11" s="275" t="s">
        <v>267</v>
      </c>
      <c r="B11" s="255"/>
      <c r="C11" s="272"/>
      <c r="D11" s="272"/>
      <c r="E11" s="272"/>
      <c r="F11" s="272"/>
      <c r="G11" s="272"/>
      <c r="H11" s="272">
        <v>-14</v>
      </c>
      <c r="I11" s="41">
        <f t="shared" si="0"/>
        <v>-14</v>
      </c>
      <c r="J11" s="272">
        <v>-2</v>
      </c>
      <c r="K11" s="269">
        <f t="shared" si="1"/>
        <v>-16</v>
      </c>
    </row>
    <row r="12" spans="1:11" ht="12.75">
      <c r="A12" s="257" t="s">
        <v>108</v>
      </c>
      <c r="B12" s="255"/>
      <c r="C12" s="272"/>
      <c r="D12" s="272"/>
      <c r="E12" s="272"/>
      <c r="F12" s="272"/>
      <c r="G12" s="272"/>
      <c r="H12" s="272">
        <v>122</v>
      </c>
      <c r="I12" s="41">
        <f t="shared" si="0"/>
        <v>122</v>
      </c>
      <c r="J12" s="272">
        <v>-119</v>
      </c>
      <c r="K12" s="269">
        <f t="shared" si="1"/>
        <v>3</v>
      </c>
    </row>
    <row r="13" spans="1:11" ht="12.75">
      <c r="A13" s="258" t="s">
        <v>186</v>
      </c>
      <c r="B13" s="255" t="s">
        <v>107</v>
      </c>
      <c r="C13" s="255" t="s">
        <v>107</v>
      </c>
      <c r="D13" s="255" t="s">
        <v>107</v>
      </c>
      <c r="E13" s="255">
        <f>SUM(E7:E12)</f>
        <v>366</v>
      </c>
      <c r="F13" s="255">
        <f>SUM(F7:F12)</f>
        <v>-272</v>
      </c>
      <c r="G13" s="255" t="s">
        <v>107</v>
      </c>
      <c r="H13" s="255">
        <f>SUM(H7:H12)</f>
        <v>108</v>
      </c>
      <c r="I13" s="255">
        <f>SUM(I7:I12)</f>
        <v>202</v>
      </c>
      <c r="J13" s="255">
        <f>SUM(J7:J12)</f>
        <v>-140</v>
      </c>
      <c r="K13" s="255">
        <f>SUM(K7:K12)</f>
        <v>62</v>
      </c>
    </row>
    <row r="14" spans="1:11" ht="12.75">
      <c r="A14" s="33" t="s">
        <v>109</v>
      </c>
      <c r="B14" s="33"/>
      <c r="C14" s="44">
        <v>-23</v>
      </c>
      <c r="D14" s="39"/>
      <c r="E14" s="33"/>
      <c r="F14" s="33"/>
      <c r="G14" s="33"/>
      <c r="H14" s="39"/>
      <c r="I14" s="41">
        <f>SUM(B14:H14)</f>
        <v>-23</v>
      </c>
      <c r="J14" s="33"/>
      <c r="K14" s="39">
        <f>I14+J14</f>
        <v>-23</v>
      </c>
    </row>
    <row r="15" spans="1:11" ht="22.5">
      <c r="A15" s="259" t="s">
        <v>125</v>
      </c>
      <c r="B15" s="33"/>
      <c r="C15" s="44">
        <v>-12</v>
      </c>
      <c r="D15" s="39"/>
      <c r="E15" s="33"/>
      <c r="F15" s="33"/>
      <c r="G15" s="33"/>
      <c r="H15" s="39"/>
      <c r="I15" s="41">
        <f>SUM(B15:H15)</f>
        <v>-12</v>
      </c>
      <c r="J15" s="33"/>
      <c r="K15" s="39">
        <f>I15+J15</f>
        <v>-12</v>
      </c>
    </row>
    <row r="16" spans="1:11" ht="12.75">
      <c r="A16" s="33" t="s">
        <v>121</v>
      </c>
      <c r="B16" s="33"/>
      <c r="C16" s="39">
        <v>-41</v>
      </c>
      <c r="D16" s="39">
        <v>137</v>
      </c>
      <c r="E16" s="33"/>
      <c r="F16" s="33"/>
      <c r="G16" s="33">
        <v>-96</v>
      </c>
      <c r="H16" s="39"/>
      <c r="I16" s="49" t="s">
        <v>107</v>
      </c>
      <c r="J16" s="215"/>
      <c r="K16" s="44" t="s">
        <v>107</v>
      </c>
    </row>
    <row r="17" spans="1:11" ht="12.75">
      <c r="A17" s="33" t="s">
        <v>120</v>
      </c>
      <c r="B17" s="33"/>
      <c r="C17" s="39"/>
      <c r="D17" s="39">
        <v>969</v>
      </c>
      <c r="E17" s="33"/>
      <c r="F17" s="33"/>
      <c r="G17" s="33"/>
      <c r="H17" s="39">
        <v>-969</v>
      </c>
      <c r="I17" s="49" t="s">
        <v>107</v>
      </c>
      <c r="J17" s="33"/>
      <c r="K17" s="44" t="s">
        <v>107</v>
      </c>
    </row>
    <row r="18" spans="1:11" ht="12.75">
      <c r="A18" s="33" t="s">
        <v>111</v>
      </c>
      <c r="B18" s="33"/>
      <c r="C18" s="39"/>
      <c r="D18" s="39"/>
      <c r="E18" s="33"/>
      <c r="F18" s="33"/>
      <c r="G18" s="33"/>
      <c r="H18" s="39"/>
      <c r="I18" s="49" t="s">
        <v>107</v>
      </c>
      <c r="J18" s="33">
        <v>-7</v>
      </c>
      <c r="K18" s="39">
        <f>J18</f>
        <v>-7</v>
      </c>
    </row>
    <row r="19" spans="1:11" ht="22.5">
      <c r="A19" s="261" t="s">
        <v>245</v>
      </c>
      <c r="B19" s="262" t="s">
        <v>107</v>
      </c>
      <c r="C19" s="260">
        <f>SUM(C14:C18)</f>
        <v>-76</v>
      </c>
      <c r="D19" s="260">
        <f>SUM(D14:D18)</f>
        <v>1106</v>
      </c>
      <c r="E19" s="263" t="s">
        <v>107</v>
      </c>
      <c r="F19" s="263" t="s">
        <v>107</v>
      </c>
      <c r="G19" s="260">
        <f>SUM(G14:G18)</f>
        <v>-96</v>
      </c>
      <c r="H19" s="260">
        <f>SUM(H14:H18)</f>
        <v>-969</v>
      </c>
      <c r="I19" s="260">
        <f>SUM(I14:I18)</f>
        <v>-35</v>
      </c>
      <c r="J19" s="260">
        <f>SUM(J14:J18)</f>
        <v>-7</v>
      </c>
      <c r="K19" s="260">
        <f>SUM(K14:K18)</f>
        <v>-42</v>
      </c>
    </row>
    <row r="20" spans="1:11" ht="13.5" thickBot="1">
      <c r="A20" s="34" t="s">
        <v>242</v>
      </c>
      <c r="B20" s="45">
        <f>B6</f>
        <v>246</v>
      </c>
      <c r="C20" s="45">
        <f>C6+C19</f>
        <v>366</v>
      </c>
      <c r="D20" s="45">
        <f>D6+D19</f>
        <v>-775</v>
      </c>
      <c r="E20" s="45">
        <f>E6+E13</f>
        <v>707</v>
      </c>
      <c r="F20" s="45">
        <f>F6+F13</f>
        <v>-210</v>
      </c>
      <c r="G20" s="45">
        <f>G6+G19</f>
        <v>3210</v>
      </c>
      <c r="H20" s="45">
        <f>H6+H13+H19</f>
        <v>10831</v>
      </c>
      <c r="I20" s="45">
        <f>I6+I13+I19</f>
        <v>14375</v>
      </c>
      <c r="J20" s="45">
        <f>J6+J13+J19</f>
        <v>2155</v>
      </c>
      <c r="K20" s="45">
        <f>K6+K13+K19</f>
        <v>16530</v>
      </c>
    </row>
    <row r="21" spans="1:11" ht="12.75">
      <c r="A21" s="175"/>
      <c r="B21" s="74"/>
      <c r="C21" s="74"/>
      <c r="D21" s="74"/>
      <c r="E21" s="74"/>
      <c r="F21" s="74"/>
      <c r="G21" s="75"/>
      <c r="H21" s="74"/>
      <c r="I21" s="74"/>
      <c r="J21" s="74"/>
      <c r="K21" s="74"/>
    </row>
    <row r="22" spans="1:11" ht="13.5" thickBot="1">
      <c r="A22" s="34" t="s">
        <v>243</v>
      </c>
      <c r="B22" s="52">
        <v>246</v>
      </c>
      <c r="C22" s="45">
        <v>279</v>
      </c>
      <c r="D22" s="45">
        <v>-681</v>
      </c>
      <c r="E22" s="45">
        <v>-127</v>
      </c>
      <c r="F22" s="45">
        <v>69</v>
      </c>
      <c r="G22" s="52">
        <v>3170</v>
      </c>
      <c r="H22" s="45">
        <v>10132</v>
      </c>
      <c r="I22" s="45">
        <f>SUM(B22:H22)</f>
        <v>13088</v>
      </c>
      <c r="J22" s="45">
        <v>1661</v>
      </c>
      <c r="K22" s="45">
        <f aca="true" t="shared" si="2" ref="K22:K28">I22+J22</f>
        <v>14749</v>
      </c>
    </row>
    <row r="23" spans="1:11" ht="12.75">
      <c r="A23" s="256" t="s">
        <v>237</v>
      </c>
      <c r="B23" s="75"/>
      <c r="C23" s="74"/>
      <c r="D23" s="74"/>
      <c r="E23" s="269">
        <v>871</v>
      </c>
      <c r="F23" s="269"/>
      <c r="G23" s="270"/>
      <c r="H23" s="269"/>
      <c r="I23" s="41">
        <f aca="true" t="shared" si="3" ref="I23:I28">SUM(B23:H23)</f>
        <v>871</v>
      </c>
      <c r="J23" s="269">
        <v>30</v>
      </c>
      <c r="K23" s="269">
        <f t="shared" si="2"/>
        <v>901</v>
      </c>
    </row>
    <row r="24" spans="1:11" ht="12.75">
      <c r="A24" s="256" t="s">
        <v>238</v>
      </c>
      <c r="B24" s="75"/>
      <c r="C24" s="74"/>
      <c r="D24" s="74"/>
      <c r="E24" s="269">
        <v>-170</v>
      </c>
      <c r="F24" s="269"/>
      <c r="G24" s="270"/>
      <c r="H24" s="269"/>
      <c r="I24" s="41">
        <f t="shared" si="3"/>
        <v>-170</v>
      </c>
      <c r="J24" s="269"/>
      <c r="K24" s="269">
        <f t="shared" si="2"/>
        <v>-170</v>
      </c>
    </row>
    <row r="25" spans="1:11" ht="12.75">
      <c r="A25" s="256" t="s">
        <v>239</v>
      </c>
      <c r="B25" s="75"/>
      <c r="C25" s="74"/>
      <c r="D25" s="74"/>
      <c r="E25" s="269"/>
      <c r="F25" s="269">
        <v>-137</v>
      </c>
      <c r="G25" s="270"/>
      <c r="H25" s="269"/>
      <c r="I25" s="41">
        <f t="shared" si="3"/>
        <v>-137</v>
      </c>
      <c r="J25" s="269">
        <v>-50</v>
      </c>
      <c r="K25" s="269">
        <f t="shared" si="2"/>
        <v>-187</v>
      </c>
    </row>
    <row r="26" spans="1:11" ht="22.5">
      <c r="A26" s="257" t="s">
        <v>240</v>
      </c>
      <c r="B26" s="75"/>
      <c r="C26" s="74"/>
      <c r="D26" s="74"/>
      <c r="E26" s="269"/>
      <c r="F26" s="269">
        <v>13</v>
      </c>
      <c r="G26" s="270"/>
      <c r="H26" s="269"/>
      <c r="I26" s="41">
        <f t="shared" si="3"/>
        <v>13</v>
      </c>
      <c r="J26" s="269"/>
      <c r="K26" s="269">
        <f t="shared" si="2"/>
        <v>13</v>
      </c>
    </row>
    <row r="27" spans="1:11" ht="12.75">
      <c r="A27" s="275" t="s">
        <v>267</v>
      </c>
      <c r="B27" s="75"/>
      <c r="C27" s="74"/>
      <c r="D27" s="74"/>
      <c r="E27" s="269"/>
      <c r="F27" s="269"/>
      <c r="G27" s="270"/>
      <c r="H27" s="269">
        <v>-51</v>
      </c>
      <c r="I27" s="41">
        <f t="shared" si="3"/>
        <v>-51</v>
      </c>
      <c r="J27" s="269"/>
      <c r="K27" s="269">
        <f t="shared" si="2"/>
        <v>-51</v>
      </c>
    </row>
    <row r="28" spans="1:11" ht="12.75">
      <c r="A28" s="257" t="s">
        <v>108</v>
      </c>
      <c r="B28" s="75"/>
      <c r="C28" s="74"/>
      <c r="D28" s="74"/>
      <c r="E28" s="269"/>
      <c r="F28" s="269"/>
      <c r="G28" s="270"/>
      <c r="H28" s="269">
        <v>349</v>
      </c>
      <c r="I28" s="41">
        <f t="shared" si="3"/>
        <v>349</v>
      </c>
      <c r="J28" s="269">
        <v>-174</v>
      </c>
      <c r="K28" s="269">
        <f t="shared" si="2"/>
        <v>175</v>
      </c>
    </row>
    <row r="29" spans="1:11" ht="12.75">
      <c r="A29" s="258" t="s">
        <v>186</v>
      </c>
      <c r="B29" s="75" t="s">
        <v>107</v>
      </c>
      <c r="C29" s="74">
        <f>SUM(C23:C28)</f>
        <v>0</v>
      </c>
      <c r="D29" s="74">
        <f aca="true" t="shared" si="4" ref="D29:K29">SUM(D23:D28)</f>
        <v>0</v>
      </c>
      <c r="E29" s="74">
        <f t="shared" si="4"/>
        <v>701</v>
      </c>
      <c r="F29" s="74">
        <f t="shared" si="4"/>
        <v>-124</v>
      </c>
      <c r="G29" s="75" t="s">
        <v>107</v>
      </c>
      <c r="H29" s="74">
        <f t="shared" si="4"/>
        <v>298</v>
      </c>
      <c r="I29" s="74">
        <f t="shared" si="4"/>
        <v>875</v>
      </c>
      <c r="J29" s="74">
        <f t="shared" si="4"/>
        <v>-194</v>
      </c>
      <c r="K29" s="74">
        <f t="shared" si="4"/>
        <v>681</v>
      </c>
    </row>
    <row r="30" spans="1:11" ht="24" customHeight="1">
      <c r="A30" s="216" t="s">
        <v>241</v>
      </c>
      <c r="B30" s="75"/>
      <c r="C30" s="269">
        <v>-1</v>
      </c>
      <c r="D30" s="74"/>
      <c r="E30" s="74"/>
      <c r="F30" s="74"/>
      <c r="G30" s="75"/>
      <c r="H30" s="74"/>
      <c r="I30" s="39">
        <f>SUM(B30:H30)</f>
        <v>-1</v>
      </c>
      <c r="J30" s="74"/>
      <c r="K30" s="39">
        <f>I30+J30</f>
        <v>-1</v>
      </c>
    </row>
    <row r="31" spans="1:11" ht="12.75">
      <c r="A31" s="33" t="s">
        <v>109</v>
      </c>
      <c r="B31" s="33"/>
      <c r="C31" s="39">
        <v>6</v>
      </c>
      <c r="D31" s="39"/>
      <c r="E31" s="33"/>
      <c r="F31" s="33"/>
      <c r="G31" s="33"/>
      <c r="H31" s="39"/>
      <c r="I31" s="39">
        <f>SUM(B31:H31)</f>
        <v>6</v>
      </c>
      <c r="J31" s="33"/>
      <c r="K31" s="39">
        <f>I31+J31</f>
        <v>6</v>
      </c>
    </row>
    <row r="32" spans="1:11" ht="22.5">
      <c r="A32" s="259" t="s">
        <v>125</v>
      </c>
      <c r="B32" s="33"/>
      <c r="C32" s="39">
        <v>1</v>
      </c>
      <c r="D32" s="39"/>
      <c r="E32" s="33"/>
      <c r="F32" s="33"/>
      <c r="G32" s="33"/>
      <c r="H32" s="39"/>
      <c r="I32" s="39">
        <f>SUM(B32:H32)</f>
        <v>1</v>
      </c>
      <c r="J32" s="33"/>
      <c r="K32" s="39">
        <f>I32+J32</f>
        <v>1</v>
      </c>
    </row>
    <row r="33" spans="1:11" ht="22.5">
      <c r="A33" s="259" t="s">
        <v>258</v>
      </c>
      <c r="B33" s="33"/>
      <c r="C33" s="39">
        <v>-8</v>
      </c>
      <c r="D33" s="60">
        <v>10</v>
      </c>
      <c r="E33" s="33"/>
      <c r="F33" s="33"/>
      <c r="G33" s="273">
        <v>-6</v>
      </c>
      <c r="H33" s="39"/>
      <c r="I33" s="39">
        <f>SUM(B33:H33)</f>
        <v>-4</v>
      </c>
      <c r="J33" s="215"/>
      <c r="K33" s="39">
        <f>I33+J33</f>
        <v>-4</v>
      </c>
    </row>
    <row r="34" spans="1:11" ht="12.75">
      <c r="A34" s="33" t="s">
        <v>110</v>
      </c>
      <c r="B34" s="33"/>
      <c r="C34" s="39"/>
      <c r="D34" s="60">
        <v>1</v>
      </c>
      <c r="E34" s="33"/>
      <c r="F34" s="33"/>
      <c r="G34" s="33"/>
      <c r="H34" s="39"/>
      <c r="I34" s="39">
        <f>SUM(B34:H34)</f>
        <v>1</v>
      </c>
      <c r="J34" s="215"/>
      <c r="K34" s="39">
        <f>I34+J34</f>
        <v>1</v>
      </c>
    </row>
    <row r="35" spans="1:11" ht="12.75">
      <c r="A35" s="273" t="s">
        <v>268</v>
      </c>
      <c r="B35" s="33"/>
      <c r="C35" s="39"/>
      <c r="D35" s="60"/>
      <c r="E35" s="33"/>
      <c r="F35" s="33"/>
      <c r="G35" s="33"/>
      <c r="H35" s="39"/>
      <c r="I35" s="44" t="s">
        <v>107</v>
      </c>
      <c r="J35" s="215">
        <v>500</v>
      </c>
      <c r="K35" s="39">
        <f>J35</f>
        <v>500</v>
      </c>
    </row>
    <row r="36" spans="1:11" ht="12.75">
      <c r="A36" s="33" t="s">
        <v>111</v>
      </c>
      <c r="B36" s="33"/>
      <c r="C36" s="39"/>
      <c r="D36" s="60"/>
      <c r="E36" s="33"/>
      <c r="F36" s="33"/>
      <c r="G36" s="33"/>
      <c r="H36" s="39"/>
      <c r="I36" s="44" t="s">
        <v>107</v>
      </c>
      <c r="J36" s="215">
        <v>-24</v>
      </c>
      <c r="K36" s="39">
        <f>J36</f>
        <v>-24</v>
      </c>
    </row>
    <row r="37" spans="1:11" ht="22.5">
      <c r="A37" s="261" t="s">
        <v>245</v>
      </c>
      <c r="B37" s="262" t="s">
        <v>107</v>
      </c>
      <c r="C37" s="260">
        <f aca="true" t="shared" si="5" ref="C37:K37">SUM(C30:C36)</f>
        <v>-2</v>
      </c>
      <c r="D37" s="260">
        <f t="shared" si="5"/>
        <v>11</v>
      </c>
      <c r="E37" s="263" t="s">
        <v>107</v>
      </c>
      <c r="F37" s="263" t="s">
        <v>107</v>
      </c>
      <c r="G37" s="260">
        <f t="shared" si="5"/>
        <v>-6</v>
      </c>
      <c r="H37" s="263" t="s">
        <v>107</v>
      </c>
      <c r="I37" s="260">
        <f t="shared" si="5"/>
        <v>3</v>
      </c>
      <c r="J37" s="260">
        <f t="shared" si="5"/>
        <v>476</v>
      </c>
      <c r="K37" s="260">
        <f t="shared" si="5"/>
        <v>479</v>
      </c>
    </row>
    <row r="38" spans="1:11" ht="13.5" thickBot="1">
      <c r="A38" s="34" t="s">
        <v>244</v>
      </c>
      <c r="B38" s="45">
        <f>SUM(B22:B34)</f>
        <v>246</v>
      </c>
      <c r="C38" s="45">
        <f aca="true" t="shared" si="6" ref="C38:K38">C22+C29+C37</f>
        <v>277</v>
      </c>
      <c r="D38" s="45">
        <f t="shared" si="6"/>
        <v>-670</v>
      </c>
      <c r="E38" s="45">
        <f>E22+E29</f>
        <v>574</v>
      </c>
      <c r="F38" s="45">
        <f>F22+F29</f>
        <v>-55</v>
      </c>
      <c r="G38" s="45">
        <f>G22+G37</f>
        <v>3164</v>
      </c>
      <c r="H38" s="45">
        <f>H22+H29</f>
        <v>10430</v>
      </c>
      <c r="I38" s="45">
        <f t="shared" si="6"/>
        <v>13966</v>
      </c>
      <c r="J38" s="45">
        <f t="shared" si="6"/>
        <v>1943</v>
      </c>
      <c r="K38" s="45">
        <f t="shared" si="6"/>
        <v>15909</v>
      </c>
    </row>
    <row r="39" spans="1:1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>
      <c r="A40" s="9"/>
      <c r="B40" s="271"/>
      <c r="C40" s="271"/>
      <c r="D40" s="271"/>
      <c r="E40" s="271"/>
      <c r="F40" s="271"/>
      <c r="G40" s="271"/>
      <c r="H40" s="271"/>
      <c r="I40" s="271"/>
      <c r="J40" s="271"/>
      <c r="K40" s="271"/>
    </row>
    <row r="41" spans="1:1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9" ht="12.75">
      <c r="C49" t="s">
        <v>4</v>
      </c>
    </row>
  </sheetData>
  <sheetProtection sheet="1" objects="1" scenarios="1"/>
  <printOptions/>
  <pageMargins left="0.43" right="0.15748031496062992" top="0.52" bottom="0.3" header="0.5118110236220472" footer="0.2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0.7109375" style="0" customWidth="1"/>
    <col min="2" max="5" width="11.7109375" style="0" customWidth="1"/>
  </cols>
  <sheetData>
    <row r="3" ht="12.75">
      <c r="A3" s="2" t="s">
        <v>92</v>
      </c>
    </row>
    <row r="4" ht="12.75">
      <c r="A4" s="9" t="s">
        <v>0</v>
      </c>
    </row>
    <row r="5" spans="3:4" ht="12.75">
      <c r="C5" s="4" t="s">
        <v>162</v>
      </c>
      <c r="D5" s="156"/>
    </row>
    <row r="6" spans="2:4" ht="12.75">
      <c r="B6" s="7" t="s">
        <v>212</v>
      </c>
      <c r="C6" s="168" t="s">
        <v>173</v>
      </c>
      <c r="D6" s="168" t="s">
        <v>213</v>
      </c>
    </row>
    <row r="7" spans="3:4" ht="12.75">
      <c r="C7" s="8"/>
      <c r="D7" s="8"/>
    </row>
    <row r="8" spans="1:4" ht="12.75">
      <c r="A8" s="2" t="s">
        <v>104</v>
      </c>
      <c r="B8" s="2"/>
      <c r="C8" s="8"/>
      <c r="D8" s="8"/>
    </row>
    <row r="9" spans="1:4" ht="12.75">
      <c r="A9" t="s">
        <v>123</v>
      </c>
      <c r="B9" s="2">
        <v>18</v>
      </c>
      <c r="C9" s="8">
        <v>18</v>
      </c>
      <c r="D9" s="8">
        <v>18</v>
      </c>
    </row>
    <row r="10" spans="1:4" ht="12.75">
      <c r="A10" t="s">
        <v>93</v>
      </c>
      <c r="B10" s="2">
        <v>13</v>
      </c>
      <c r="C10" s="8">
        <v>11</v>
      </c>
      <c r="D10" s="8">
        <v>13</v>
      </c>
    </row>
    <row r="11" spans="2:4" ht="6" customHeight="1">
      <c r="B11" s="2"/>
      <c r="C11" s="8"/>
      <c r="D11" s="8"/>
    </row>
    <row r="12" spans="1:4" ht="12.75">
      <c r="A12" s="2" t="s">
        <v>94</v>
      </c>
      <c r="B12" s="2"/>
      <c r="C12" s="8"/>
      <c r="D12" s="8"/>
    </row>
    <row r="13" spans="1:4" ht="12.75">
      <c r="A13" t="s">
        <v>97</v>
      </c>
      <c r="B13" s="4" t="s">
        <v>107</v>
      </c>
      <c r="C13" s="169" t="s">
        <v>107</v>
      </c>
      <c r="D13" s="169" t="s">
        <v>107</v>
      </c>
    </row>
    <row r="14" spans="1:4" ht="12.75">
      <c r="A14" t="s">
        <v>95</v>
      </c>
      <c r="B14" s="54">
        <v>1374</v>
      </c>
      <c r="C14" s="65">
        <v>2673</v>
      </c>
      <c r="D14" s="65">
        <v>1350</v>
      </c>
    </row>
    <row r="15" spans="2:4" ht="6" customHeight="1">
      <c r="B15" s="2"/>
      <c r="C15" s="8"/>
      <c r="D15" s="8"/>
    </row>
    <row r="16" spans="1:4" ht="12.75">
      <c r="A16" s="2" t="s">
        <v>96</v>
      </c>
      <c r="B16" s="2"/>
      <c r="C16" s="8"/>
      <c r="D16" s="8"/>
    </row>
    <row r="17" spans="1:4" ht="12.75">
      <c r="A17" t="s">
        <v>134</v>
      </c>
      <c r="B17" s="4" t="s">
        <v>107</v>
      </c>
      <c r="C17" s="169">
        <v>1</v>
      </c>
      <c r="D17" s="169" t="s">
        <v>107</v>
      </c>
    </row>
    <row r="18" spans="1:4" ht="12.75">
      <c r="A18" t="s">
        <v>95</v>
      </c>
      <c r="B18" s="2">
        <v>8</v>
      </c>
      <c r="C18" s="8">
        <v>1</v>
      </c>
      <c r="D18" s="8">
        <v>3</v>
      </c>
    </row>
    <row r="19" spans="2:4" ht="6" customHeight="1">
      <c r="B19" s="2"/>
      <c r="C19" s="8"/>
      <c r="D19" s="8"/>
    </row>
    <row r="20" spans="1:4" ht="12.75">
      <c r="A20" s="2" t="s">
        <v>98</v>
      </c>
      <c r="B20" s="35">
        <v>1190</v>
      </c>
      <c r="C20" s="48">
        <v>1321</v>
      </c>
      <c r="D20" s="48">
        <v>1222</v>
      </c>
    </row>
    <row r="21" spans="1:4" ht="6" customHeight="1">
      <c r="A21" s="2"/>
      <c r="B21" s="2"/>
      <c r="C21" s="8"/>
      <c r="D21" s="8"/>
    </row>
    <row r="22" spans="1:4" ht="12.75">
      <c r="A22" s="2" t="s">
        <v>105</v>
      </c>
      <c r="B22" s="2"/>
      <c r="C22" s="8"/>
      <c r="D22" s="8"/>
    </row>
    <row r="23" spans="1:4" ht="12.75">
      <c r="A23" t="s">
        <v>106</v>
      </c>
      <c r="B23" s="2">
        <v>93</v>
      </c>
      <c r="C23" s="8">
        <v>193</v>
      </c>
      <c r="D23" s="8">
        <v>99</v>
      </c>
    </row>
    <row r="24" spans="1:4" ht="12.75">
      <c r="A24" s="8" t="s">
        <v>124</v>
      </c>
      <c r="B24" s="12">
        <v>293</v>
      </c>
      <c r="C24" s="8">
        <v>391</v>
      </c>
      <c r="D24" s="8">
        <v>293</v>
      </c>
    </row>
    <row r="30" ht="12.75">
      <c r="A30" t="s">
        <v>246</v>
      </c>
    </row>
    <row r="33" ht="12.75">
      <c r="A33" s="33"/>
    </row>
    <row r="34" ht="12.75">
      <c r="A34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4" width="9.7109375" style="0" customWidth="1"/>
  </cols>
  <sheetData>
    <row r="3" spans="1:4" ht="12.75">
      <c r="A3" s="2" t="s">
        <v>5</v>
      </c>
      <c r="B3" s="2"/>
      <c r="C3" s="2"/>
      <c r="D3" s="2"/>
    </row>
    <row r="4" ht="12.75">
      <c r="A4" t="s">
        <v>0</v>
      </c>
    </row>
    <row r="5" spans="2:5" ht="12.75">
      <c r="B5" s="4"/>
      <c r="C5" s="5"/>
      <c r="D5" s="4"/>
      <c r="E5" s="4"/>
    </row>
    <row r="6" spans="1:5" ht="38.25">
      <c r="A6" s="148" t="s">
        <v>143</v>
      </c>
      <c r="B6" s="151" t="s">
        <v>204</v>
      </c>
      <c r="C6" s="79" t="s">
        <v>119</v>
      </c>
      <c r="D6" s="152" t="s">
        <v>172</v>
      </c>
      <c r="E6" s="154" t="s">
        <v>205</v>
      </c>
    </row>
    <row r="7" spans="4:5" ht="12.75">
      <c r="D7" s="8"/>
      <c r="E7" s="8"/>
    </row>
    <row r="8" spans="1:7" ht="12.75">
      <c r="A8" t="s">
        <v>6</v>
      </c>
      <c r="B8" s="35">
        <v>3283</v>
      </c>
      <c r="C8" s="4" t="s">
        <v>107</v>
      </c>
      <c r="D8" s="48">
        <v>3271</v>
      </c>
      <c r="E8" s="48">
        <v>14790</v>
      </c>
      <c r="G8" s="19"/>
    </row>
    <row r="9" spans="1:7" ht="12.75">
      <c r="A9" t="s">
        <v>7</v>
      </c>
      <c r="B9" s="35">
        <v>1309</v>
      </c>
      <c r="C9" s="2">
        <v>8</v>
      </c>
      <c r="D9" s="48">
        <v>1217</v>
      </c>
      <c r="E9" s="48">
        <v>5605</v>
      </c>
      <c r="G9" s="19"/>
    </row>
    <row r="10" spans="1:7" ht="12.75">
      <c r="A10" t="s">
        <v>253</v>
      </c>
      <c r="B10" s="35">
        <v>1738</v>
      </c>
      <c r="C10" s="4">
        <v>13</v>
      </c>
      <c r="D10" s="48">
        <v>1534</v>
      </c>
      <c r="E10" s="48">
        <v>6429</v>
      </c>
      <c r="G10" s="19"/>
    </row>
    <row r="11" spans="1:7" ht="12.75">
      <c r="A11" t="s">
        <v>8</v>
      </c>
      <c r="B11" s="35">
        <v>2006</v>
      </c>
      <c r="C11" s="2">
        <v>-5</v>
      </c>
      <c r="D11" s="48">
        <v>2101</v>
      </c>
      <c r="E11" s="48">
        <v>8967</v>
      </c>
      <c r="G11" s="19"/>
    </row>
    <row r="12" spans="1:7" ht="12.75">
      <c r="A12" t="s">
        <v>9</v>
      </c>
      <c r="B12" s="35">
        <v>454</v>
      </c>
      <c r="C12" s="2">
        <v>-15</v>
      </c>
      <c r="D12" s="48">
        <v>533</v>
      </c>
      <c r="E12" s="48">
        <v>2061</v>
      </c>
      <c r="G12" s="19"/>
    </row>
    <row r="13" spans="1:7" ht="12.75">
      <c r="A13" t="s">
        <v>10</v>
      </c>
      <c r="B13" s="46">
        <v>732</v>
      </c>
      <c r="C13" s="3">
        <v>18</v>
      </c>
      <c r="D13" s="50">
        <v>618</v>
      </c>
      <c r="E13" s="50">
        <v>3132</v>
      </c>
      <c r="G13" s="19"/>
    </row>
    <row r="14" spans="2:7" ht="12.75">
      <c r="B14" s="35"/>
      <c r="C14" s="2"/>
      <c r="D14" s="48"/>
      <c r="E14" s="48"/>
      <c r="G14" s="19"/>
    </row>
    <row r="15" spans="1:7" ht="12.75">
      <c r="A15" t="s">
        <v>11</v>
      </c>
      <c r="B15" s="35">
        <f>SUM(B8:B13)</f>
        <v>9522</v>
      </c>
      <c r="C15" s="2">
        <v>3</v>
      </c>
      <c r="D15" s="48">
        <f>SUM(D8:D13)</f>
        <v>9274</v>
      </c>
      <c r="E15" s="48">
        <f>SUM(E8:E13)</f>
        <v>40984</v>
      </c>
      <c r="G15" s="19"/>
    </row>
    <row r="16" spans="1:5" ht="12.75">
      <c r="A16" s="1"/>
      <c r="B16" s="1"/>
      <c r="C16" s="1"/>
      <c r="D16" s="230"/>
      <c r="E16" s="1"/>
    </row>
    <row r="20" ht="12.75">
      <c r="H20" t="s">
        <v>4</v>
      </c>
    </row>
    <row r="21" spans="1:3" ht="12.75">
      <c r="A21" s="2" t="s">
        <v>12</v>
      </c>
      <c r="B21" s="2"/>
      <c r="C21" s="2"/>
    </row>
    <row r="22" spans="4:5" ht="12.75">
      <c r="D22" s="2"/>
      <c r="E22" s="2"/>
    </row>
    <row r="23" spans="1:5" ht="38.25">
      <c r="A23" s="149"/>
      <c r="B23" s="153" t="s">
        <v>206</v>
      </c>
      <c r="C23" s="79" t="s">
        <v>119</v>
      </c>
      <c r="D23" s="154" t="s">
        <v>174</v>
      </c>
      <c r="E23" s="154" t="s">
        <v>207</v>
      </c>
    </row>
    <row r="24" spans="4:5" ht="12.75">
      <c r="D24" s="8"/>
      <c r="E24" s="8"/>
    </row>
    <row r="25" spans="1:7" ht="12.75">
      <c r="A25" t="s">
        <v>6</v>
      </c>
      <c r="B25" s="35">
        <v>56844</v>
      </c>
      <c r="C25" s="4">
        <v>-7</v>
      </c>
      <c r="D25" s="48">
        <v>60872</v>
      </c>
      <c r="E25" s="48">
        <v>57490</v>
      </c>
      <c r="G25" s="19"/>
    </row>
    <row r="26" spans="1:7" ht="12.75">
      <c r="A26" t="s">
        <v>7</v>
      </c>
      <c r="B26" s="35">
        <v>4599</v>
      </c>
      <c r="C26" s="4">
        <v>-9</v>
      </c>
      <c r="D26" s="48">
        <v>5033</v>
      </c>
      <c r="E26" s="48">
        <v>4172</v>
      </c>
      <c r="G26" s="19"/>
    </row>
    <row r="27" spans="1:7" ht="12.75">
      <c r="A27" t="s">
        <v>253</v>
      </c>
      <c r="B27" s="35">
        <v>17134</v>
      </c>
      <c r="C27" s="4">
        <v>15</v>
      </c>
      <c r="D27" s="48">
        <v>14957</v>
      </c>
      <c r="E27" s="48">
        <v>15774</v>
      </c>
      <c r="G27" s="19"/>
    </row>
    <row r="28" spans="1:7" ht="12.75">
      <c r="A28" t="s">
        <v>8</v>
      </c>
      <c r="B28" s="35">
        <v>25323</v>
      </c>
      <c r="C28" s="4">
        <v>16</v>
      </c>
      <c r="D28" s="48">
        <v>21853</v>
      </c>
      <c r="E28" s="48">
        <v>24382</v>
      </c>
      <c r="G28" s="19"/>
    </row>
    <row r="29" spans="1:7" ht="12.75">
      <c r="A29" t="s">
        <v>9</v>
      </c>
      <c r="B29" s="35">
        <v>7951</v>
      </c>
      <c r="C29" s="4">
        <v>-9</v>
      </c>
      <c r="D29" s="48">
        <v>8719</v>
      </c>
      <c r="E29" s="48">
        <v>7911</v>
      </c>
      <c r="G29" s="19"/>
    </row>
    <row r="30" spans="1:7" ht="12.75">
      <c r="A30" t="s">
        <v>10</v>
      </c>
      <c r="B30" s="46">
        <v>14008</v>
      </c>
      <c r="C30" s="6">
        <v>9</v>
      </c>
      <c r="D30" s="50">
        <v>12858</v>
      </c>
      <c r="E30" s="50">
        <v>13824</v>
      </c>
      <c r="G30" s="19"/>
    </row>
    <row r="31" spans="2:7" ht="12.75">
      <c r="B31" s="35"/>
      <c r="C31" s="4"/>
      <c r="D31" s="48"/>
      <c r="E31" s="48"/>
      <c r="G31" s="19"/>
    </row>
    <row r="32" spans="1:7" ht="12.75">
      <c r="A32" t="s">
        <v>11</v>
      </c>
      <c r="B32" s="35">
        <f>SUM(B25:B30)</f>
        <v>125859</v>
      </c>
      <c r="C32" s="4">
        <v>1</v>
      </c>
      <c r="D32" s="48">
        <f>SUM(D25:D30)</f>
        <v>124292</v>
      </c>
      <c r="E32" s="48">
        <f>SUM(E25:E30)</f>
        <v>123553</v>
      </c>
      <c r="G32" s="19"/>
    </row>
    <row r="33" spans="1:5" ht="12.75">
      <c r="A33" s="1"/>
      <c r="B33" s="1"/>
      <c r="C33" s="1"/>
      <c r="D33" s="230"/>
      <c r="E33" s="1"/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6"/>
  <sheetViews>
    <sheetView zoomScalePageLayoutView="0" workbookViewId="0" topLeftCell="A2">
      <selection activeCell="A3" sqref="A3"/>
    </sheetView>
  </sheetViews>
  <sheetFormatPr defaultColWidth="9.140625" defaultRowHeight="12.75"/>
  <cols>
    <col min="1" max="1" width="33.7109375" style="0" customWidth="1"/>
    <col min="2" max="2" width="9.8515625" style="0" customWidth="1"/>
    <col min="3" max="3" width="10.28125" style="0" customWidth="1"/>
    <col min="4" max="7" width="9.8515625" style="0" customWidth="1"/>
  </cols>
  <sheetData>
    <row r="3" ht="12.75">
      <c r="A3" s="12" t="s">
        <v>156</v>
      </c>
    </row>
    <row r="4" ht="12.75">
      <c r="A4" t="s">
        <v>0</v>
      </c>
    </row>
    <row r="5" ht="12.75">
      <c r="A5" s="12"/>
    </row>
    <row r="6" spans="1:7" ht="51">
      <c r="A6" s="142"/>
      <c r="B6" s="78" t="s">
        <v>202</v>
      </c>
      <c r="C6" s="79" t="s">
        <v>208</v>
      </c>
      <c r="D6" s="80" t="s">
        <v>203</v>
      </c>
      <c r="E6" s="106" t="s">
        <v>250</v>
      </c>
      <c r="F6" s="107" t="s">
        <v>188</v>
      </c>
      <c r="G6" s="108" t="s">
        <v>176</v>
      </c>
    </row>
    <row r="7" spans="1:7" ht="12.75">
      <c r="A7" s="139"/>
      <c r="B7" s="91"/>
      <c r="C7" s="71"/>
      <c r="D7" s="102"/>
      <c r="E7" s="221"/>
      <c r="F7" s="141"/>
      <c r="G7" s="222"/>
    </row>
    <row r="8" spans="1:7" ht="12.75">
      <c r="A8" s="143" t="s">
        <v>1</v>
      </c>
      <c r="B8" s="83">
        <v>6663</v>
      </c>
      <c r="C8" s="122" t="s">
        <v>107</v>
      </c>
      <c r="D8" s="84">
        <f>B8</f>
        <v>6663</v>
      </c>
      <c r="E8" s="110">
        <v>6173</v>
      </c>
      <c r="F8" s="133" t="s">
        <v>107</v>
      </c>
      <c r="G8" s="123">
        <f>E8</f>
        <v>6173</v>
      </c>
    </row>
    <row r="9" spans="1:7" ht="12.75">
      <c r="A9" s="140" t="s">
        <v>13</v>
      </c>
      <c r="B9" s="85">
        <v>-4507</v>
      </c>
      <c r="C9" s="76" t="s">
        <v>107</v>
      </c>
      <c r="D9" s="86">
        <f>B9</f>
        <v>-4507</v>
      </c>
      <c r="E9" s="223">
        <v>-4088</v>
      </c>
      <c r="F9" s="231" t="s">
        <v>107</v>
      </c>
      <c r="G9" s="224">
        <f>E9</f>
        <v>-4088</v>
      </c>
    </row>
    <row r="10" spans="1:7" ht="12.75">
      <c r="A10" s="139"/>
      <c r="B10" s="87"/>
      <c r="C10" s="135"/>
      <c r="D10" s="84"/>
      <c r="E10" s="110"/>
      <c r="F10" s="133"/>
      <c r="G10" s="123"/>
    </row>
    <row r="11" spans="1:7" ht="12.75">
      <c r="A11" s="144" t="s">
        <v>2</v>
      </c>
      <c r="B11" s="83">
        <f>B8+B9</f>
        <v>2156</v>
      </c>
      <c r="C11" s="122" t="s">
        <v>107</v>
      </c>
      <c r="D11" s="84">
        <f>D8+D9</f>
        <v>2156</v>
      </c>
      <c r="E11" s="110">
        <f>E8+E9</f>
        <v>2085</v>
      </c>
      <c r="F11" s="133" t="s">
        <v>107</v>
      </c>
      <c r="G11" s="123">
        <f>G8+G9</f>
        <v>2085</v>
      </c>
    </row>
    <row r="12" spans="1:7" ht="12.75">
      <c r="A12" s="144" t="s">
        <v>145</v>
      </c>
      <c r="B12" s="88">
        <f>B11/B8*100</f>
        <v>32.35779678823353</v>
      </c>
      <c r="C12" s="134"/>
      <c r="D12" s="90">
        <f>D11/D8*100</f>
        <v>32.35779678823353</v>
      </c>
      <c r="E12" s="112">
        <f>E11/E8*100</f>
        <v>33.776121820832664</v>
      </c>
      <c r="F12" s="134"/>
      <c r="G12" s="114">
        <f>G11/G8*100</f>
        <v>33.776121820832664</v>
      </c>
    </row>
    <row r="13" spans="1:7" ht="12.75">
      <c r="A13" s="144"/>
      <c r="B13" s="88"/>
      <c r="C13" s="134"/>
      <c r="D13" s="90"/>
      <c r="E13" s="112"/>
      <c r="F13" s="134"/>
      <c r="G13" s="114"/>
    </row>
    <row r="14" spans="1:7" ht="12.75">
      <c r="A14" s="139" t="s">
        <v>164</v>
      </c>
      <c r="B14" s="83">
        <v>-724</v>
      </c>
      <c r="C14" s="122">
        <v>2</v>
      </c>
      <c r="D14" s="84">
        <f>B14+C14</f>
        <v>-722</v>
      </c>
      <c r="E14" s="110">
        <v>-755</v>
      </c>
      <c r="F14" s="133">
        <v>2</v>
      </c>
      <c r="G14" s="123">
        <f>E14+F14</f>
        <v>-753</v>
      </c>
    </row>
    <row r="15" spans="1:7" ht="12.75">
      <c r="A15" s="144" t="s">
        <v>146</v>
      </c>
      <c r="B15" s="88">
        <f>B14/B8*100*-1</f>
        <v>10.865976286957826</v>
      </c>
      <c r="C15" s="125"/>
      <c r="D15" s="90">
        <f>D14/D8*100*-1</f>
        <v>10.835959777877832</v>
      </c>
      <c r="E15" s="112">
        <f>E14/E8*100*-1</f>
        <v>12.23068200226794</v>
      </c>
      <c r="F15" s="134"/>
      <c r="G15" s="114">
        <f>G14/G8*100*-1</f>
        <v>12.19828284464604</v>
      </c>
    </row>
    <row r="16" spans="1:7" ht="12.75">
      <c r="A16" s="144"/>
      <c r="B16" s="88"/>
      <c r="C16" s="125"/>
      <c r="D16" s="90"/>
      <c r="E16" s="112"/>
      <c r="F16" s="134"/>
      <c r="G16" s="114"/>
    </row>
    <row r="17" spans="1:7" ht="12.75">
      <c r="A17" s="139" t="s">
        <v>192</v>
      </c>
      <c r="B17" s="83">
        <v>-547</v>
      </c>
      <c r="C17" s="122" t="s">
        <v>107</v>
      </c>
      <c r="D17" s="84">
        <f>B17</f>
        <v>-547</v>
      </c>
      <c r="E17" s="110">
        <v>-575</v>
      </c>
      <c r="F17" s="133" t="s">
        <v>107</v>
      </c>
      <c r="G17" s="123">
        <f>E17</f>
        <v>-575</v>
      </c>
    </row>
    <row r="18" spans="1:7" ht="12.75">
      <c r="A18" s="144" t="s">
        <v>146</v>
      </c>
      <c r="B18" s="88">
        <f>B17/B8*100*-1</f>
        <v>8.209515233378358</v>
      </c>
      <c r="C18" s="125"/>
      <c r="D18" s="90">
        <f>D17/D8*100*-1</f>
        <v>8.209515233378358</v>
      </c>
      <c r="E18" s="112">
        <f>E17/E8*100*-1</f>
        <v>9.314757816296776</v>
      </c>
      <c r="F18" s="134"/>
      <c r="G18" s="114">
        <f>G17/G8*100*-1</f>
        <v>9.314757816296776</v>
      </c>
    </row>
    <row r="19" spans="1:7" ht="12.75">
      <c r="A19" s="144"/>
      <c r="B19" s="88"/>
      <c r="C19" s="125"/>
      <c r="D19" s="90"/>
      <c r="E19" s="112"/>
      <c r="F19" s="134"/>
      <c r="G19" s="114"/>
    </row>
    <row r="20" spans="1:7" ht="12.75">
      <c r="A20" s="139" t="s">
        <v>15</v>
      </c>
      <c r="B20" s="83">
        <v>-92</v>
      </c>
      <c r="C20" s="122" t="s">
        <v>107</v>
      </c>
      <c r="D20" s="84">
        <f>B20</f>
        <v>-92</v>
      </c>
      <c r="E20" s="110">
        <v>-96</v>
      </c>
      <c r="F20" s="133" t="s">
        <v>107</v>
      </c>
      <c r="G20" s="123">
        <f>E20</f>
        <v>-96</v>
      </c>
    </row>
    <row r="21" spans="1:7" ht="12.75">
      <c r="A21" s="144" t="s">
        <v>146</v>
      </c>
      <c r="B21" s="88">
        <f>B20/B8*100*-1</f>
        <v>1.3807594176797238</v>
      </c>
      <c r="C21" s="125"/>
      <c r="D21" s="89">
        <f>D20/D8*100*-1</f>
        <v>1.3807594176797238</v>
      </c>
      <c r="E21" s="112">
        <f>E20/E8*100*-1</f>
        <v>1.555159565851288</v>
      </c>
      <c r="F21" s="134"/>
      <c r="G21" s="114">
        <f>G20/G8*100*-1</f>
        <v>1.555159565851288</v>
      </c>
    </row>
    <row r="22" spans="1:7" ht="12.75">
      <c r="A22" s="144"/>
      <c r="B22" s="83"/>
      <c r="C22" s="122"/>
      <c r="D22" s="84"/>
      <c r="E22" s="110"/>
      <c r="F22" s="133"/>
      <c r="G22" s="123"/>
    </row>
    <row r="23" spans="1:7" ht="12.75">
      <c r="A23" s="140" t="s">
        <v>196</v>
      </c>
      <c r="B23" s="85">
        <v>38</v>
      </c>
      <c r="C23" s="76">
        <v>-29</v>
      </c>
      <c r="D23" s="86">
        <f>B23+C23</f>
        <v>9</v>
      </c>
      <c r="E23" s="223">
        <v>-112</v>
      </c>
      <c r="F23" s="231">
        <v>93</v>
      </c>
      <c r="G23" s="224">
        <f>E23+F23</f>
        <v>-19</v>
      </c>
    </row>
    <row r="24" spans="1:7" ht="12.75">
      <c r="A24" s="139"/>
      <c r="B24" s="91"/>
      <c r="C24" s="98"/>
      <c r="D24" s="84"/>
      <c r="E24" s="221"/>
      <c r="F24" s="232"/>
      <c r="G24" s="123"/>
    </row>
    <row r="25" spans="1:7" ht="12.75">
      <c r="A25" s="144" t="s">
        <v>3</v>
      </c>
      <c r="B25" s="92">
        <f>B11+B14+B17+B20+B23</f>
        <v>831</v>
      </c>
      <c r="C25" s="126">
        <f>C14+C23</f>
        <v>-27</v>
      </c>
      <c r="D25" s="93">
        <f>D11+D14+D17+D20+D23</f>
        <v>804</v>
      </c>
      <c r="E25" s="116">
        <f>E11+E14+E17+E20+E23</f>
        <v>547</v>
      </c>
      <c r="F25" s="138">
        <f>F14+F23</f>
        <v>95</v>
      </c>
      <c r="G25" s="117">
        <f>G11+G14+G17+G20+G23</f>
        <v>642</v>
      </c>
    </row>
    <row r="26" spans="1:7" ht="12.75">
      <c r="A26" s="145" t="s">
        <v>146</v>
      </c>
      <c r="B26" s="127">
        <f>B25/B8*100</f>
        <v>12.471859522737505</v>
      </c>
      <c r="C26" s="128"/>
      <c r="D26" s="132">
        <f>D25/D8*100</f>
        <v>12.066636650157585</v>
      </c>
      <c r="E26" s="136">
        <f>E25/E8*100</f>
        <v>8.861169609590151</v>
      </c>
      <c r="F26" s="137"/>
      <c r="G26" s="129">
        <f>G25/G8*100</f>
        <v>10.400129596630487</v>
      </c>
    </row>
    <row r="27" ht="12.75">
      <c r="A27" s="12"/>
    </row>
    <row r="28" spans="1:7" ht="12.75">
      <c r="A28" s="68"/>
      <c r="B28" s="68"/>
      <c r="C28" s="68"/>
      <c r="D28" s="68"/>
      <c r="E28" s="68"/>
      <c r="F28" s="68"/>
      <c r="G28" s="68"/>
    </row>
    <row r="29" spans="1:7" ht="12.75">
      <c r="A29" s="163" t="s">
        <v>216</v>
      </c>
      <c r="B29" s="163"/>
      <c r="C29" s="163"/>
      <c r="D29" s="163"/>
      <c r="E29" s="163"/>
      <c r="F29" s="163"/>
      <c r="G29" s="163"/>
    </row>
    <row r="30" spans="1:7" ht="12.75">
      <c r="A30" s="163"/>
      <c r="B30" s="163"/>
      <c r="C30" s="163"/>
      <c r="D30" s="163"/>
      <c r="E30" s="163"/>
      <c r="F30" s="163"/>
      <c r="G30" s="163"/>
    </row>
    <row r="31" spans="1:7" ht="12.75">
      <c r="A31" s="163" t="s">
        <v>259</v>
      </c>
      <c r="B31" s="163"/>
      <c r="C31" s="163"/>
      <c r="D31" s="163"/>
      <c r="E31" s="163"/>
      <c r="F31" s="163"/>
      <c r="G31" s="163"/>
    </row>
    <row r="32" spans="1:7" ht="12.75">
      <c r="A32" s="163" t="s">
        <v>247</v>
      </c>
      <c r="B32" s="163"/>
      <c r="C32" s="163"/>
      <c r="D32" s="163"/>
      <c r="E32" s="163"/>
      <c r="F32" s="163"/>
      <c r="G32" s="163"/>
    </row>
    <row r="33" ht="12.75">
      <c r="A33" s="12"/>
    </row>
    <row r="34" ht="12.75">
      <c r="A34" s="12"/>
    </row>
    <row r="35" ht="12.75">
      <c r="A35" s="12"/>
    </row>
    <row r="36" ht="12.75">
      <c r="A36" s="12"/>
    </row>
  </sheetData>
  <sheetProtection sheet="1"/>
  <printOptions/>
  <pageMargins left="0.75" right="0.3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3.28125" style="0" customWidth="1"/>
    <col min="2" max="2" width="9.8515625" style="0" customWidth="1"/>
    <col min="3" max="3" width="10.28125" style="0" customWidth="1"/>
    <col min="4" max="4" width="9.8515625" style="0" customWidth="1"/>
  </cols>
  <sheetData>
    <row r="3" ht="12.75">
      <c r="A3" s="12" t="s">
        <v>158</v>
      </c>
    </row>
    <row r="4" ht="12.75">
      <c r="A4" t="s">
        <v>0</v>
      </c>
    </row>
    <row r="5" ht="12.75">
      <c r="A5" s="12"/>
    </row>
    <row r="6" spans="1:7" ht="51">
      <c r="A6" s="142"/>
      <c r="B6" s="78" t="s">
        <v>202</v>
      </c>
      <c r="C6" s="79" t="s">
        <v>209</v>
      </c>
      <c r="D6" s="80" t="s">
        <v>203</v>
      </c>
      <c r="E6" s="106" t="s">
        <v>175</v>
      </c>
      <c r="F6" s="107" t="s">
        <v>190</v>
      </c>
      <c r="G6" s="108" t="s">
        <v>176</v>
      </c>
    </row>
    <row r="7" spans="1:7" ht="12.75">
      <c r="A7" s="139"/>
      <c r="B7" s="91"/>
      <c r="C7" s="71"/>
      <c r="D7" s="102"/>
      <c r="E7" s="221"/>
      <c r="F7" s="141"/>
      <c r="G7" s="222"/>
    </row>
    <row r="8" spans="1:7" ht="12.75">
      <c r="A8" s="219" t="s">
        <v>147</v>
      </c>
      <c r="B8" s="83">
        <v>189</v>
      </c>
      <c r="C8" s="122" t="s">
        <v>107</v>
      </c>
      <c r="D8" s="84">
        <f>B8</f>
        <v>189</v>
      </c>
      <c r="E8" s="110">
        <v>132</v>
      </c>
      <c r="F8" s="70">
        <v>2</v>
      </c>
      <c r="G8" s="123">
        <f>E8+F8</f>
        <v>134</v>
      </c>
    </row>
    <row r="9" spans="1:7" ht="12.75">
      <c r="A9" s="220" t="s">
        <v>199</v>
      </c>
      <c r="B9" s="85">
        <v>-29</v>
      </c>
      <c r="C9" s="76" t="s">
        <v>107</v>
      </c>
      <c r="D9" s="86">
        <f>B9</f>
        <v>-29</v>
      </c>
      <c r="E9" s="223">
        <v>-17</v>
      </c>
      <c r="F9" s="231" t="s">
        <v>107</v>
      </c>
      <c r="G9" s="224">
        <f>E9</f>
        <v>-17</v>
      </c>
    </row>
    <row r="10" spans="1:7" ht="12.75">
      <c r="A10" s="139"/>
      <c r="B10" s="87"/>
      <c r="C10" s="69"/>
      <c r="D10" s="84"/>
      <c r="E10" s="110"/>
      <c r="F10" s="70"/>
      <c r="G10" s="123"/>
    </row>
    <row r="11" spans="1:7" ht="12.75">
      <c r="A11" s="144" t="s">
        <v>2</v>
      </c>
      <c r="B11" s="83">
        <f aca="true" t="shared" si="0" ref="B11:G11">B8+B9</f>
        <v>160</v>
      </c>
      <c r="C11" s="122" t="s">
        <v>107</v>
      </c>
      <c r="D11" s="84">
        <f t="shared" si="0"/>
        <v>160</v>
      </c>
      <c r="E11" s="110">
        <f t="shared" si="0"/>
        <v>115</v>
      </c>
      <c r="F11" s="70">
        <f>F8</f>
        <v>2</v>
      </c>
      <c r="G11" s="123">
        <f t="shared" si="0"/>
        <v>117</v>
      </c>
    </row>
    <row r="12" spans="1:7" ht="12.75">
      <c r="A12" s="144" t="s">
        <v>145</v>
      </c>
      <c r="B12" s="88">
        <f>B11/B8*100</f>
        <v>84.65608465608466</v>
      </c>
      <c r="C12" s="113"/>
      <c r="D12" s="90">
        <f>D11/D8*100</f>
        <v>84.65608465608466</v>
      </c>
      <c r="E12" s="112">
        <f>E11/E8*100</f>
        <v>87.12121212121212</v>
      </c>
      <c r="F12" s="113"/>
      <c r="G12" s="114">
        <f>G11/G8*100</f>
        <v>87.31343283582089</v>
      </c>
    </row>
    <row r="13" spans="1:7" ht="12.75">
      <c r="A13" s="144"/>
      <c r="B13" s="88"/>
      <c r="C13" s="113"/>
      <c r="D13" s="90"/>
      <c r="E13" s="112"/>
      <c r="F13" s="113"/>
      <c r="G13" s="114"/>
    </row>
    <row r="14" spans="1:7" ht="12.75">
      <c r="A14" s="139" t="s">
        <v>159</v>
      </c>
      <c r="B14" s="83">
        <v>-165</v>
      </c>
      <c r="C14" s="77">
        <v>88</v>
      </c>
      <c r="D14" s="84">
        <f>B14+C14</f>
        <v>-77</v>
      </c>
      <c r="E14" s="110">
        <v>-168</v>
      </c>
      <c r="F14" s="70">
        <v>93</v>
      </c>
      <c r="G14" s="123">
        <f>E14+F14</f>
        <v>-75</v>
      </c>
    </row>
    <row r="15" spans="1:7" ht="12.75">
      <c r="A15" s="144" t="s">
        <v>146</v>
      </c>
      <c r="B15" s="88">
        <f>B14/B8*100*-1</f>
        <v>87.3015873015873</v>
      </c>
      <c r="C15" s="89"/>
      <c r="D15" s="90">
        <f>D14/D8*100*-1</f>
        <v>40.74074074074074</v>
      </c>
      <c r="E15" s="112">
        <f>E14/E8*100*-1</f>
        <v>127.27272727272727</v>
      </c>
      <c r="F15" s="113"/>
      <c r="G15" s="114">
        <f>G14/G8*100*-1</f>
        <v>55.970149253731336</v>
      </c>
    </row>
    <row r="16" spans="1:7" ht="12.75">
      <c r="A16" s="144"/>
      <c r="B16" s="88"/>
      <c r="C16" s="89"/>
      <c r="D16" s="90"/>
      <c r="E16" s="112"/>
      <c r="F16" s="113"/>
      <c r="G16" s="114"/>
    </row>
    <row r="17" spans="1:7" ht="12.75">
      <c r="A17" s="139" t="s">
        <v>160</v>
      </c>
      <c r="B17" s="83">
        <v>-57</v>
      </c>
      <c r="C17" s="77">
        <v>30</v>
      </c>
      <c r="D17" s="84">
        <f>B17+C17</f>
        <v>-27</v>
      </c>
      <c r="E17" s="110">
        <v>-55</v>
      </c>
      <c r="F17" s="70">
        <v>30</v>
      </c>
      <c r="G17" s="123">
        <f>E17+F17</f>
        <v>-25</v>
      </c>
    </row>
    <row r="18" spans="1:7" ht="12.75">
      <c r="A18" s="144" t="s">
        <v>146</v>
      </c>
      <c r="B18" s="88">
        <f>B17/B8*100*-1</f>
        <v>30.158730158730158</v>
      </c>
      <c r="C18" s="89"/>
      <c r="D18" s="90">
        <f>D17/D8*100*-1</f>
        <v>14.285714285714285</v>
      </c>
      <c r="E18" s="112">
        <f>E17/E8*100*-1</f>
        <v>41.66666666666667</v>
      </c>
      <c r="F18" s="113"/>
      <c r="G18" s="114">
        <f>G17/G8*100*-1</f>
        <v>18.65671641791045</v>
      </c>
    </row>
    <row r="19" spans="1:7" ht="12.75">
      <c r="A19" s="144"/>
      <c r="B19" s="88"/>
      <c r="C19" s="89"/>
      <c r="D19" s="90"/>
      <c r="E19" s="112"/>
      <c r="F19" s="113"/>
      <c r="G19" s="114"/>
    </row>
    <row r="20" spans="1:7" ht="12.75">
      <c r="A20" s="139" t="s">
        <v>15</v>
      </c>
      <c r="B20" s="83">
        <v>-15</v>
      </c>
      <c r="C20" s="122" t="s">
        <v>107</v>
      </c>
      <c r="D20" s="84">
        <f>B20</f>
        <v>-15</v>
      </c>
      <c r="E20" s="110">
        <v>-12</v>
      </c>
      <c r="F20" s="133" t="s">
        <v>107</v>
      </c>
      <c r="G20" s="123">
        <f>E20</f>
        <v>-12</v>
      </c>
    </row>
    <row r="21" spans="1:7" ht="12.75">
      <c r="A21" s="144" t="s">
        <v>146</v>
      </c>
      <c r="B21" s="88">
        <f>B20/B8*100*-1</f>
        <v>7.936507936507936</v>
      </c>
      <c r="C21" s="164"/>
      <c r="D21" s="90">
        <f>D20/D8*100*-1</f>
        <v>7.936507936507936</v>
      </c>
      <c r="E21" s="112">
        <f>E20/E8*100*-1</f>
        <v>9.090909090909092</v>
      </c>
      <c r="F21" s="115"/>
      <c r="G21" s="114">
        <f>G20/G8*100*-1</f>
        <v>8.955223880597014</v>
      </c>
    </row>
    <row r="22" spans="1:7" ht="12.75">
      <c r="A22" s="144"/>
      <c r="B22" s="83"/>
      <c r="C22" s="77"/>
      <c r="D22" s="84"/>
      <c r="E22" s="110"/>
      <c r="F22" s="70"/>
      <c r="G22" s="123"/>
    </row>
    <row r="23" spans="1:7" ht="12.75">
      <c r="A23" s="140" t="s">
        <v>193</v>
      </c>
      <c r="B23" s="124" t="s">
        <v>107</v>
      </c>
      <c r="C23" s="76" t="s">
        <v>107</v>
      </c>
      <c r="D23" s="131" t="s">
        <v>107</v>
      </c>
      <c r="E23" s="225" t="s">
        <v>107</v>
      </c>
      <c r="F23" s="231" t="s">
        <v>107</v>
      </c>
      <c r="G23" s="233" t="s">
        <v>107</v>
      </c>
    </row>
    <row r="24" spans="1:7" ht="12.75">
      <c r="A24" s="139"/>
      <c r="B24" s="91"/>
      <c r="C24" s="71"/>
      <c r="D24" s="84"/>
      <c r="E24" s="221"/>
      <c r="F24" s="141"/>
      <c r="G24" s="123"/>
    </row>
    <row r="25" spans="1:7" ht="12.75">
      <c r="A25" s="144" t="s">
        <v>3</v>
      </c>
      <c r="B25" s="92">
        <f>B11+B14+B17+B20</f>
        <v>-77</v>
      </c>
      <c r="C25" s="55">
        <f>C14+C17</f>
        <v>118</v>
      </c>
      <c r="D25" s="93">
        <f>D11+D14+D17+D20</f>
        <v>41</v>
      </c>
      <c r="E25" s="116">
        <f>E11+E14+E17+E20</f>
        <v>-120</v>
      </c>
      <c r="F25" s="66">
        <f>F11+F14+F17</f>
        <v>125</v>
      </c>
      <c r="G25" s="117">
        <f>G11+G14+G17+G20</f>
        <v>5</v>
      </c>
    </row>
    <row r="26" spans="1:7" ht="12.75">
      <c r="A26" s="145" t="s">
        <v>146</v>
      </c>
      <c r="B26" s="127">
        <f>B25/B8*100</f>
        <v>-40.74074074074074</v>
      </c>
      <c r="C26" s="128"/>
      <c r="D26" s="132">
        <f>D25/D8*100</f>
        <v>21.693121693121693</v>
      </c>
      <c r="E26" s="136">
        <f>E25/E8*100</f>
        <v>-90.9090909090909</v>
      </c>
      <c r="F26" s="137"/>
      <c r="G26" s="129">
        <f>G25/G8*100</f>
        <v>3.731343283582089</v>
      </c>
    </row>
    <row r="27" ht="12.75">
      <c r="A27" s="12"/>
    </row>
    <row r="28" ht="12.75">
      <c r="A28" s="12"/>
    </row>
    <row r="29" ht="12.75">
      <c r="A29" s="12"/>
    </row>
    <row r="30" spans="1:7" ht="12.75">
      <c r="A30" s="146" t="s">
        <v>194</v>
      </c>
      <c r="B30" s="68"/>
      <c r="C30" s="68"/>
      <c r="D30" s="68"/>
      <c r="E30" s="68"/>
      <c r="F30" s="68"/>
      <c r="G30" s="68"/>
    </row>
    <row r="31" spans="1:7" ht="12.75">
      <c r="A31" s="68"/>
      <c r="B31" s="68"/>
      <c r="C31" s="68"/>
      <c r="D31" s="68"/>
      <c r="E31" s="68"/>
      <c r="F31" s="68"/>
      <c r="G31" s="68"/>
    </row>
    <row r="32" spans="1:7" ht="12.75">
      <c r="A32" s="146" t="s">
        <v>217</v>
      </c>
      <c r="B32" s="68"/>
      <c r="C32" s="68"/>
      <c r="D32" s="68"/>
      <c r="E32" s="68"/>
      <c r="F32" s="68"/>
      <c r="G32" s="68"/>
    </row>
    <row r="33" spans="1:7" ht="12.75">
      <c r="A33" s="68"/>
      <c r="B33" s="68"/>
      <c r="C33" s="68"/>
      <c r="D33" s="68"/>
      <c r="E33" s="68"/>
      <c r="F33" s="68"/>
      <c r="G33" s="68"/>
    </row>
    <row r="34" ht="12.75">
      <c r="A34" s="146" t="s">
        <v>218</v>
      </c>
    </row>
    <row r="36" ht="12.75">
      <c r="A36" s="146"/>
    </row>
  </sheetData>
  <sheetProtection sheet="1"/>
  <printOptions/>
  <pageMargins left="0.75" right="0.3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3.28125" style="0" customWidth="1"/>
    <col min="2" max="7" width="9.8515625" style="0" customWidth="1"/>
  </cols>
  <sheetData>
    <row r="1" spans="1:6" ht="12.75">
      <c r="A1" s="2"/>
      <c r="B1" s="2"/>
      <c r="C1" s="2"/>
      <c r="D1" s="2"/>
      <c r="E1" s="2"/>
      <c r="F1" s="2"/>
    </row>
    <row r="3" ht="12.75">
      <c r="A3" s="12" t="s">
        <v>157</v>
      </c>
    </row>
    <row r="4" ht="12.75">
      <c r="A4" t="s">
        <v>0</v>
      </c>
    </row>
    <row r="5" ht="12.75">
      <c r="A5" s="12"/>
    </row>
    <row r="6" spans="1:7" ht="51">
      <c r="A6" s="142"/>
      <c r="B6" s="78" t="s">
        <v>202</v>
      </c>
      <c r="C6" s="79" t="s">
        <v>249</v>
      </c>
      <c r="D6" s="80" t="s">
        <v>203</v>
      </c>
      <c r="E6" s="106" t="s">
        <v>248</v>
      </c>
      <c r="F6" s="107" t="s">
        <v>189</v>
      </c>
      <c r="G6" s="108" t="s">
        <v>176</v>
      </c>
    </row>
    <row r="7" spans="1:7" ht="12.75">
      <c r="A7" s="139"/>
      <c r="B7" s="91"/>
      <c r="C7" s="71"/>
      <c r="D7" s="102"/>
      <c r="E7" s="221"/>
      <c r="F7" s="141"/>
      <c r="G7" s="222"/>
    </row>
    <row r="8" spans="1:7" ht="12.75">
      <c r="A8" s="143" t="s">
        <v>1</v>
      </c>
      <c r="B8" s="83">
        <v>2718</v>
      </c>
      <c r="C8" s="122" t="s">
        <v>107</v>
      </c>
      <c r="D8" s="84">
        <f>B8</f>
        <v>2718</v>
      </c>
      <c r="E8" s="110">
        <v>2990</v>
      </c>
      <c r="F8" s="133" t="s">
        <v>107</v>
      </c>
      <c r="G8" s="123">
        <f>E8</f>
        <v>2990</v>
      </c>
    </row>
    <row r="9" spans="1:7" ht="12.75">
      <c r="A9" s="140" t="s">
        <v>219</v>
      </c>
      <c r="B9" s="85">
        <v>-1936</v>
      </c>
      <c r="C9" s="46">
        <v>71</v>
      </c>
      <c r="D9" s="86">
        <f>B9+C9</f>
        <v>-1865</v>
      </c>
      <c r="E9" s="223">
        <v>-2287</v>
      </c>
      <c r="F9" s="50">
        <v>61</v>
      </c>
      <c r="G9" s="224">
        <f>E9+F9</f>
        <v>-2226</v>
      </c>
    </row>
    <row r="10" spans="1:7" ht="12.75">
      <c r="A10" s="139"/>
      <c r="B10" s="87"/>
      <c r="C10" s="69" t="s">
        <v>153</v>
      </c>
      <c r="D10" s="84"/>
      <c r="E10" s="110"/>
      <c r="F10" s="70" t="s">
        <v>153</v>
      </c>
      <c r="G10" s="123"/>
    </row>
    <row r="11" spans="1:7" ht="12.75">
      <c r="A11" s="144" t="s">
        <v>2</v>
      </c>
      <c r="B11" s="83">
        <f>B8+B9</f>
        <v>782</v>
      </c>
      <c r="C11" s="77">
        <f>C9</f>
        <v>71</v>
      </c>
      <c r="D11" s="84">
        <f>D8+D9</f>
        <v>853</v>
      </c>
      <c r="E11" s="110">
        <f>E8+E9</f>
        <v>703</v>
      </c>
      <c r="F11" s="70">
        <f>F9</f>
        <v>61</v>
      </c>
      <c r="G11" s="123">
        <f>G8+G9</f>
        <v>764</v>
      </c>
    </row>
    <row r="12" spans="1:7" ht="12.75">
      <c r="A12" s="144" t="s">
        <v>145</v>
      </c>
      <c r="B12" s="88">
        <f>B11/B8*100</f>
        <v>28.771155261221487</v>
      </c>
      <c r="C12" s="113"/>
      <c r="D12" s="90">
        <f>D11/D8*100</f>
        <v>31.38337012509198</v>
      </c>
      <c r="E12" s="112">
        <f>E11/E8*100</f>
        <v>23.51170568561873</v>
      </c>
      <c r="F12" s="113"/>
      <c r="G12" s="114">
        <f>G11/G8*100</f>
        <v>25.551839464882942</v>
      </c>
    </row>
    <row r="13" spans="1:7" ht="12.75">
      <c r="A13" s="144"/>
      <c r="B13" s="88"/>
      <c r="C13" s="113"/>
      <c r="D13" s="90"/>
      <c r="E13" s="112"/>
      <c r="F13" s="113"/>
      <c r="G13" s="114"/>
    </row>
    <row r="14" spans="1:7" ht="12.75">
      <c r="A14" s="139" t="s">
        <v>159</v>
      </c>
      <c r="B14" s="83">
        <v>-544</v>
      </c>
      <c r="C14" s="77">
        <f>18+45</f>
        <v>63</v>
      </c>
      <c r="D14" s="84">
        <f>B14+C14</f>
        <v>-481</v>
      </c>
      <c r="E14" s="110">
        <v>-577</v>
      </c>
      <c r="F14" s="70">
        <f>2+45</f>
        <v>47</v>
      </c>
      <c r="G14" s="123">
        <f>E14+F14</f>
        <v>-530</v>
      </c>
    </row>
    <row r="15" spans="1:7" ht="12.75">
      <c r="A15" s="144" t="s">
        <v>146</v>
      </c>
      <c r="B15" s="88">
        <f>B14/B8*100*-1</f>
        <v>20.014716703458426</v>
      </c>
      <c r="C15" s="89"/>
      <c r="D15" s="90">
        <f>D14/D8*100*-1</f>
        <v>17.69683590875644</v>
      </c>
      <c r="E15" s="112">
        <f>E14/E8*100*-1</f>
        <v>19.297658862876254</v>
      </c>
      <c r="F15" s="113"/>
      <c r="G15" s="114">
        <f>G14/G8*100*-1</f>
        <v>17.725752508361204</v>
      </c>
    </row>
    <row r="16" spans="1:7" ht="12.75">
      <c r="A16" s="144"/>
      <c r="B16" s="88"/>
      <c r="C16" s="89"/>
      <c r="D16" s="90"/>
      <c r="E16" s="112"/>
      <c r="F16" s="113"/>
      <c r="G16" s="114"/>
    </row>
    <row r="17" spans="1:7" ht="12.75">
      <c r="A17" s="139" t="s">
        <v>160</v>
      </c>
      <c r="B17" s="83">
        <v>-329</v>
      </c>
      <c r="C17" s="77">
        <f>8+71</f>
        <v>79</v>
      </c>
      <c r="D17" s="84">
        <f>B17+C17</f>
        <v>-250</v>
      </c>
      <c r="E17" s="110">
        <v>-332</v>
      </c>
      <c r="F17" s="70">
        <f>5+72</f>
        <v>77</v>
      </c>
      <c r="G17" s="123">
        <f>E17+F17</f>
        <v>-255</v>
      </c>
    </row>
    <row r="18" spans="1:7" ht="12.75">
      <c r="A18" s="144" t="s">
        <v>146</v>
      </c>
      <c r="B18" s="88">
        <f>B17/B8*100*-1</f>
        <v>12.10448859455482</v>
      </c>
      <c r="C18" s="89"/>
      <c r="D18" s="90">
        <f>D17/D8*100*-1</f>
        <v>9.197939661515822</v>
      </c>
      <c r="E18" s="112">
        <f>E17/E8*100*-1</f>
        <v>11.103678929765886</v>
      </c>
      <c r="F18" s="113"/>
      <c r="G18" s="114">
        <f>G17/G8*100*-1</f>
        <v>8.528428093645484</v>
      </c>
    </row>
    <row r="19" spans="1:7" ht="12.75">
      <c r="A19" s="144"/>
      <c r="B19" s="88"/>
      <c r="C19" s="89"/>
      <c r="D19" s="90"/>
      <c r="E19" s="112"/>
      <c r="F19" s="113"/>
      <c r="G19" s="114"/>
    </row>
    <row r="20" spans="1:7" ht="12.75">
      <c r="A20" s="139" t="s">
        <v>220</v>
      </c>
      <c r="B20" s="83">
        <v>-142</v>
      </c>
      <c r="C20" s="77">
        <v>28</v>
      </c>
      <c r="D20" s="84">
        <f>B20+C20</f>
        <v>-114</v>
      </c>
      <c r="E20" s="110">
        <v>-155</v>
      </c>
      <c r="F20" s="70">
        <f>30</f>
        <v>30</v>
      </c>
      <c r="G20" s="123">
        <f>E20+F20</f>
        <v>-125</v>
      </c>
    </row>
    <row r="21" spans="1:7" ht="12.75">
      <c r="A21" s="144" t="s">
        <v>146</v>
      </c>
      <c r="B21" s="88">
        <f>B20/B8*100*-1</f>
        <v>5.224429727740986</v>
      </c>
      <c r="C21" s="89"/>
      <c r="D21" s="89">
        <f>D20/D8*100*-1</f>
        <v>4.194260485651214</v>
      </c>
      <c r="E21" s="112">
        <f>E20/E8*100*-1</f>
        <v>5.183946488294314</v>
      </c>
      <c r="F21" s="113"/>
      <c r="G21" s="113">
        <f>G20/G8*100*-1</f>
        <v>4.1806020066889635</v>
      </c>
    </row>
    <row r="22" spans="1:7" ht="12.75">
      <c r="A22" s="144"/>
      <c r="B22" s="83"/>
      <c r="C22" s="77"/>
      <c r="D22" s="84"/>
      <c r="E22" s="110"/>
      <c r="F22" s="70"/>
      <c r="G22" s="123"/>
    </row>
    <row r="23" spans="1:7" ht="12.75">
      <c r="A23" s="140" t="s">
        <v>221</v>
      </c>
      <c r="B23" s="124">
        <v>7</v>
      </c>
      <c r="C23" s="76" t="s">
        <v>107</v>
      </c>
      <c r="D23" s="86">
        <f>B23</f>
        <v>7</v>
      </c>
      <c r="E23" s="225" t="s">
        <v>107</v>
      </c>
      <c r="F23" s="50">
        <v>24</v>
      </c>
      <c r="G23" s="224">
        <f>F23</f>
        <v>24</v>
      </c>
    </row>
    <row r="24" spans="1:7" ht="12.75">
      <c r="A24" s="139"/>
      <c r="B24" s="91"/>
      <c r="C24" s="71"/>
      <c r="D24" s="84"/>
      <c r="E24" s="221"/>
      <c r="F24" s="141"/>
      <c r="G24" s="123"/>
    </row>
    <row r="25" spans="1:7" ht="12.75">
      <c r="A25" s="144" t="s">
        <v>3</v>
      </c>
      <c r="B25" s="92">
        <f>B11+B14+B17+B20+B23</f>
        <v>-226</v>
      </c>
      <c r="C25" s="55">
        <f>C11+C14+C17+C20</f>
        <v>241</v>
      </c>
      <c r="D25" s="93">
        <f>D11+D14+D17+D20+D23</f>
        <v>15</v>
      </c>
      <c r="E25" s="116">
        <f>E11+E14+E17+E20</f>
        <v>-361</v>
      </c>
      <c r="F25" s="66">
        <f>F11+F14+F17+F20+F23</f>
        <v>239</v>
      </c>
      <c r="G25" s="117">
        <f>G11+G14+G17+G20+G23</f>
        <v>-122</v>
      </c>
    </row>
    <row r="26" spans="1:7" ht="12.75">
      <c r="A26" s="145" t="s">
        <v>146</v>
      </c>
      <c r="B26" s="127">
        <f>B25/B8*100</f>
        <v>-8.314937454010302</v>
      </c>
      <c r="C26" s="128"/>
      <c r="D26" s="132">
        <f>D25/D8*100</f>
        <v>0.5518763796909493</v>
      </c>
      <c r="E26" s="136">
        <f>E25/E8*100</f>
        <v>-12.073578595317725</v>
      </c>
      <c r="F26" s="137"/>
      <c r="G26" s="129">
        <f>G25/G8*100</f>
        <v>-4.080267558528428</v>
      </c>
    </row>
    <row r="27" ht="13.5" customHeight="1">
      <c r="A27" s="12"/>
    </row>
    <row r="28" spans="1:8" ht="12.75">
      <c r="A28" s="146" t="s">
        <v>222</v>
      </c>
      <c r="B28" s="146"/>
      <c r="C28" s="146"/>
      <c r="D28" s="146"/>
      <c r="E28" s="146"/>
      <c r="F28" s="146"/>
      <c r="G28" s="146"/>
      <c r="H28" s="146"/>
    </row>
    <row r="29" spans="1:8" ht="12.75">
      <c r="A29" s="146"/>
      <c r="B29" s="146"/>
      <c r="C29" s="146"/>
      <c r="D29" s="146"/>
      <c r="E29" s="146"/>
      <c r="F29" s="146"/>
      <c r="G29" s="146"/>
      <c r="H29" s="146"/>
    </row>
    <row r="30" spans="1:8" ht="12.75">
      <c r="A30" s="146" t="s">
        <v>224</v>
      </c>
      <c r="B30" s="146"/>
      <c r="C30" s="146"/>
      <c r="D30" s="146"/>
      <c r="E30" s="146"/>
      <c r="F30" s="146"/>
      <c r="G30" s="146"/>
      <c r="H30" s="146"/>
    </row>
    <row r="31" spans="1:8" ht="12.75">
      <c r="A31" s="146" t="s">
        <v>223</v>
      </c>
      <c r="B31" s="146"/>
      <c r="C31" s="146"/>
      <c r="D31" s="146"/>
      <c r="E31" s="146"/>
      <c r="F31" s="146"/>
      <c r="G31" s="146"/>
      <c r="H31" s="146"/>
    </row>
    <row r="32" spans="1:8" ht="12.75">
      <c r="A32" s="146"/>
      <c r="B32" s="146"/>
      <c r="C32" s="146"/>
      <c r="D32" s="146"/>
      <c r="E32" s="146"/>
      <c r="F32" s="146"/>
      <c r="G32" s="146"/>
      <c r="H32" s="146"/>
    </row>
    <row r="33" spans="1:8" ht="12.75">
      <c r="A33" s="146" t="s">
        <v>225</v>
      </c>
      <c r="B33" s="146"/>
      <c r="C33" s="146"/>
      <c r="D33" s="146"/>
      <c r="E33" s="146"/>
      <c r="F33" s="146"/>
      <c r="G33" s="146"/>
      <c r="H33" s="146"/>
    </row>
    <row r="34" spans="1:8" ht="12.75">
      <c r="A34" s="146" t="s">
        <v>227</v>
      </c>
      <c r="B34" s="146"/>
      <c r="C34" s="146"/>
      <c r="D34" s="146"/>
      <c r="E34" s="146"/>
      <c r="F34" s="146"/>
      <c r="G34" s="146"/>
      <c r="H34" s="146"/>
    </row>
    <row r="35" spans="1:8" ht="12.75">
      <c r="A35" s="146"/>
      <c r="B35" s="146"/>
      <c r="C35" s="146"/>
      <c r="D35" s="146"/>
      <c r="E35" s="146"/>
      <c r="F35" s="146"/>
      <c r="G35" s="146"/>
      <c r="H35" s="146"/>
    </row>
    <row r="36" spans="1:8" ht="12.75">
      <c r="A36" s="146" t="s">
        <v>228</v>
      </c>
      <c r="B36" s="146"/>
      <c r="C36" s="146"/>
      <c r="D36" s="146"/>
      <c r="E36" s="146"/>
      <c r="F36" s="146"/>
      <c r="G36" s="146"/>
      <c r="H36" s="146"/>
    </row>
    <row r="37" spans="1:8" ht="12.75">
      <c r="A37" s="146"/>
      <c r="B37" s="146"/>
      <c r="C37" s="146"/>
      <c r="D37" s="146"/>
      <c r="E37" s="146"/>
      <c r="F37" s="146"/>
      <c r="G37" s="146"/>
      <c r="H37" s="146"/>
    </row>
    <row r="38" spans="1:8" ht="12.75">
      <c r="A38" s="146" t="s">
        <v>229</v>
      </c>
      <c r="B38" s="146"/>
      <c r="C38" s="146"/>
      <c r="D38" s="146"/>
      <c r="E38" s="146"/>
      <c r="F38" s="146"/>
      <c r="G38" s="146"/>
      <c r="H38" s="146"/>
    </row>
    <row r="39" ht="12.75">
      <c r="A39" s="146"/>
    </row>
  </sheetData>
  <sheetProtection sheet="1"/>
  <printOptions/>
  <pageMargins left="0.75" right="0.3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7109375" style="0" customWidth="1"/>
    <col min="2" max="7" width="9.8515625" style="0" customWidth="1"/>
  </cols>
  <sheetData>
    <row r="3" ht="12.75">
      <c r="A3" s="12" t="s">
        <v>169</v>
      </c>
    </row>
    <row r="4" ht="12.75">
      <c r="A4" t="s">
        <v>0</v>
      </c>
    </row>
    <row r="6" spans="1:7" ht="51">
      <c r="A6" s="142"/>
      <c r="B6" s="78" t="s">
        <v>202</v>
      </c>
      <c r="C6" s="79" t="s">
        <v>210</v>
      </c>
      <c r="D6" s="80" t="s">
        <v>203</v>
      </c>
      <c r="E6" s="106" t="s">
        <v>250</v>
      </c>
      <c r="F6" s="107" t="s">
        <v>191</v>
      </c>
      <c r="G6" s="108" t="s">
        <v>176</v>
      </c>
    </row>
    <row r="7" spans="1:7" ht="12.75">
      <c r="A7" s="139"/>
      <c r="B7" s="91"/>
      <c r="C7" s="71"/>
      <c r="D7" s="102"/>
      <c r="E7" s="221"/>
      <c r="F7" s="141"/>
      <c r="G7" s="222"/>
    </row>
    <row r="8" spans="1:7" ht="12.75">
      <c r="A8" s="143" t="s">
        <v>1</v>
      </c>
      <c r="B8" s="121" t="s">
        <v>107</v>
      </c>
      <c r="C8" s="122" t="s">
        <v>107</v>
      </c>
      <c r="D8" s="130" t="s">
        <v>107</v>
      </c>
      <c r="E8" s="162" t="s">
        <v>107</v>
      </c>
      <c r="F8" s="133" t="s">
        <v>107</v>
      </c>
      <c r="G8" s="234" t="s">
        <v>107</v>
      </c>
    </row>
    <row r="9" spans="1:7" ht="12.75">
      <c r="A9" s="140" t="s">
        <v>13</v>
      </c>
      <c r="B9" s="124" t="s">
        <v>107</v>
      </c>
      <c r="C9" s="76" t="s">
        <v>107</v>
      </c>
      <c r="D9" s="131" t="s">
        <v>107</v>
      </c>
      <c r="E9" s="225" t="s">
        <v>107</v>
      </c>
      <c r="F9" s="231" t="s">
        <v>107</v>
      </c>
      <c r="G9" s="233" t="s">
        <v>107</v>
      </c>
    </row>
    <row r="10" spans="1:7" ht="12.75">
      <c r="A10" s="139"/>
      <c r="B10" s="87"/>
      <c r="C10" s="69"/>
      <c r="D10" s="84"/>
      <c r="E10" s="110"/>
      <c r="F10" s="70"/>
      <c r="G10" s="123"/>
    </row>
    <row r="11" spans="1:7" ht="12.75">
      <c r="A11" s="144" t="s">
        <v>2</v>
      </c>
      <c r="B11" s="121" t="s">
        <v>107</v>
      </c>
      <c r="C11" s="122" t="s">
        <v>107</v>
      </c>
      <c r="D11" s="130" t="s">
        <v>107</v>
      </c>
      <c r="E11" s="162" t="s">
        <v>107</v>
      </c>
      <c r="F11" s="133" t="s">
        <v>107</v>
      </c>
      <c r="G11" s="234" t="s">
        <v>107</v>
      </c>
    </row>
    <row r="12" spans="1:7" ht="12.75">
      <c r="A12" s="144"/>
      <c r="B12" s="88"/>
      <c r="C12" s="113"/>
      <c r="D12" s="90"/>
      <c r="E12" s="112"/>
      <c r="F12" s="113"/>
      <c r="G12" s="114"/>
    </row>
    <row r="13" spans="1:7" ht="12.75">
      <c r="A13" s="139" t="s">
        <v>29</v>
      </c>
      <c r="B13" s="121" t="s">
        <v>107</v>
      </c>
      <c r="C13" s="122" t="s">
        <v>107</v>
      </c>
      <c r="D13" s="130" t="str">
        <f>B13</f>
        <v>-</v>
      </c>
      <c r="E13" s="162" t="s">
        <v>107</v>
      </c>
      <c r="F13" s="133" t="s">
        <v>107</v>
      </c>
      <c r="G13" s="234" t="str">
        <f>E13</f>
        <v>-</v>
      </c>
    </row>
    <row r="14" spans="1:7" ht="12.75">
      <c r="A14" s="144"/>
      <c r="B14" s="88"/>
      <c r="C14" s="125"/>
      <c r="D14" s="90"/>
      <c r="E14" s="112"/>
      <c r="F14" s="134"/>
      <c r="G14" s="114"/>
    </row>
    <row r="15" spans="1:7" ht="12.75">
      <c r="A15" s="139" t="s">
        <v>14</v>
      </c>
      <c r="B15" s="121">
        <v>-1</v>
      </c>
      <c r="C15" s="122" t="s">
        <v>107</v>
      </c>
      <c r="D15" s="130">
        <f>B15</f>
        <v>-1</v>
      </c>
      <c r="E15" s="162" t="s">
        <v>107</v>
      </c>
      <c r="F15" s="133" t="s">
        <v>107</v>
      </c>
      <c r="G15" s="234" t="str">
        <f>E15</f>
        <v>-</v>
      </c>
    </row>
    <row r="16" spans="1:7" ht="12.75">
      <c r="A16" s="144"/>
      <c r="B16" s="88"/>
      <c r="C16" s="125"/>
      <c r="D16" s="90"/>
      <c r="E16" s="112"/>
      <c r="F16" s="134"/>
      <c r="G16" s="114"/>
    </row>
    <row r="17" spans="1:7" ht="12.75">
      <c r="A17" s="139" t="s">
        <v>15</v>
      </c>
      <c r="B17" s="83">
        <v>-11</v>
      </c>
      <c r="C17" s="122" t="s">
        <v>107</v>
      </c>
      <c r="D17" s="84">
        <f>B17</f>
        <v>-11</v>
      </c>
      <c r="E17" s="110">
        <v>-23</v>
      </c>
      <c r="F17" s="133" t="s">
        <v>107</v>
      </c>
      <c r="G17" s="123">
        <f>E17</f>
        <v>-23</v>
      </c>
    </row>
    <row r="18" spans="1:7" ht="12.75">
      <c r="A18" s="144"/>
      <c r="B18" s="83"/>
      <c r="C18" s="122"/>
      <c r="D18" s="84"/>
      <c r="E18" s="110"/>
      <c r="F18" s="133"/>
      <c r="G18" s="123"/>
    </row>
    <row r="19" spans="1:7" ht="12.75">
      <c r="A19" s="140" t="s">
        <v>230</v>
      </c>
      <c r="B19" s="85">
        <v>-8</v>
      </c>
      <c r="C19" s="76" t="s">
        <v>107</v>
      </c>
      <c r="D19" s="86">
        <f>B19</f>
        <v>-8</v>
      </c>
      <c r="E19" s="223">
        <v>12</v>
      </c>
      <c r="F19" s="231" t="s">
        <v>107</v>
      </c>
      <c r="G19" s="224">
        <f>E19</f>
        <v>12</v>
      </c>
    </row>
    <row r="20" spans="1:7" ht="12.75">
      <c r="A20" s="139"/>
      <c r="B20" s="91"/>
      <c r="C20" s="71"/>
      <c r="D20" s="84"/>
      <c r="E20" s="221"/>
      <c r="F20" s="141"/>
      <c r="G20" s="123"/>
    </row>
    <row r="21" spans="1:7" ht="12.75">
      <c r="A21" s="144" t="s">
        <v>3</v>
      </c>
      <c r="B21" s="92">
        <f>SUM(B11:B19)</f>
        <v>-20</v>
      </c>
      <c r="C21" s="126" t="s">
        <v>107</v>
      </c>
      <c r="D21" s="93">
        <f>SUM(D11:D19)</f>
        <v>-20</v>
      </c>
      <c r="E21" s="116">
        <f>SUM(E11:E19)</f>
        <v>-11</v>
      </c>
      <c r="F21" s="138" t="s">
        <v>107</v>
      </c>
      <c r="G21" s="117">
        <f>SUM(G11:G19)</f>
        <v>-11</v>
      </c>
    </row>
    <row r="22" spans="1:7" ht="12.75">
      <c r="A22" s="145"/>
      <c r="B22" s="127"/>
      <c r="C22" s="128"/>
      <c r="D22" s="132"/>
      <c r="E22" s="136"/>
      <c r="F22" s="137"/>
      <c r="G22" s="129"/>
    </row>
    <row r="23" ht="12.75">
      <c r="A23" s="12"/>
    </row>
    <row r="24" spans="1:7" ht="12.75">
      <c r="A24" s="146"/>
      <c r="B24" s="68"/>
      <c r="C24" s="68"/>
      <c r="D24" s="68"/>
      <c r="E24" s="68"/>
      <c r="F24" s="68"/>
      <c r="G24" s="68"/>
    </row>
    <row r="25" spans="1:7" ht="12.75">
      <c r="A25" s="163"/>
      <c r="B25" s="68"/>
      <c r="C25" s="68"/>
      <c r="D25" s="68"/>
      <c r="E25" s="68"/>
      <c r="F25" s="68"/>
      <c r="G25" s="68"/>
    </row>
    <row r="26" spans="1:7" ht="12.75">
      <c r="A26" s="68"/>
      <c r="B26" s="68"/>
      <c r="C26" s="68"/>
      <c r="D26" s="68"/>
      <c r="E26" s="68"/>
      <c r="F26" s="68"/>
      <c r="G26" s="68"/>
    </row>
  </sheetData>
  <sheetProtection sheet="1"/>
  <printOptions/>
  <pageMargins left="0.75" right="0.31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7" width="9.8515625" style="0" customWidth="1"/>
  </cols>
  <sheetData>
    <row r="1" spans="1:25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4" ht="12.75">
      <c r="A2" s="176" t="s">
        <v>171</v>
      </c>
      <c r="B2" s="176"/>
      <c r="C2" s="176"/>
      <c r="D2" s="2"/>
    </row>
    <row r="3" spans="1:4" ht="12.75">
      <c r="A3" t="s">
        <v>0</v>
      </c>
      <c r="B3" s="2"/>
      <c r="C3" s="2"/>
      <c r="D3" s="2"/>
    </row>
    <row r="4" spans="2:4" ht="12.75">
      <c r="B4" s="2"/>
      <c r="C4" s="2"/>
      <c r="D4" s="2"/>
    </row>
    <row r="5" ht="15" customHeight="1">
      <c r="A5" s="12" t="s">
        <v>144</v>
      </c>
    </row>
    <row r="6" spans="1:7" ht="54.75" customHeight="1">
      <c r="A6" s="12"/>
      <c r="B6" s="78" t="s">
        <v>202</v>
      </c>
      <c r="C6" s="79" t="s">
        <v>211</v>
      </c>
      <c r="D6" s="80" t="s">
        <v>203</v>
      </c>
      <c r="E6" s="106" t="s">
        <v>250</v>
      </c>
      <c r="F6" s="107" t="s">
        <v>189</v>
      </c>
      <c r="G6" s="108" t="s">
        <v>176</v>
      </c>
    </row>
    <row r="7" spans="1:7" ht="12.75">
      <c r="A7" s="71"/>
      <c r="B7" s="81"/>
      <c r="C7" s="72"/>
      <c r="D7" s="82"/>
      <c r="E7" s="235"/>
      <c r="F7" s="73"/>
      <c r="G7" s="109"/>
    </row>
    <row r="8" spans="1:7" ht="12.75">
      <c r="A8" s="8" t="s">
        <v>147</v>
      </c>
      <c r="B8" s="83">
        <v>9522</v>
      </c>
      <c r="C8" s="122" t="s">
        <v>107</v>
      </c>
      <c r="D8" s="84">
        <f>B8</f>
        <v>9522</v>
      </c>
      <c r="E8" s="110">
        <v>9274</v>
      </c>
      <c r="F8" s="70">
        <v>2</v>
      </c>
      <c r="G8" s="123">
        <f>E8+F8</f>
        <v>9276</v>
      </c>
    </row>
    <row r="9" spans="1:7" ht="12.75">
      <c r="A9" t="s">
        <v>148</v>
      </c>
      <c r="B9" s="85">
        <v>-6444</v>
      </c>
      <c r="C9" s="46">
        <v>71</v>
      </c>
      <c r="D9" s="86">
        <f>B9+C9</f>
        <v>-6373</v>
      </c>
      <c r="E9" s="223">
        <v>-6371</v>
      </c>
      <c r="F9" s="50">
        <v>61</v>
      </c>
      <c r="G9" s="224">
        <f>E9+F9</f>
        <v>-6310</v>
      </c>
    </row>
    <row r="10" spans="2:7" ht="12.75">
      <c r="B10" s="87"/>
      <c r="C10" s="69"/>
      <c r="D10" s="84"/>
      <c r="E10" s="110"/>
      <c r="F10" s="70"/>
      <c r="G10" s="123"/>
    </row>
    <row r="11" spans="1:7" ht="12.75">
      <c r="A11" s="2" t="s">
        <v>2</v>
      </c>
      <c r="B11" s="83">
        <f aca="true" t="shared" si="0" ref="B11:G11">B8+B9</f>
        <v>3078</v>
      </c>
      <c r="C11" s="77">
        <f>C9</f>
        <v>71</v>
      </c>
      <c r="D11" s="84">
        <f t="shared" si="0"/>
        <v>3149</v>
      </c>
      <c r="E11" s="110">
        <f t="shared" si="0"/>
        <v>2903</v>
      </c>
      <c r="F11" s="70">
        <f t="shared" si="0"/>
        <v>63</v>
      </c>
      <c r="G11" s="123">
        <f t="shared" si="0"/>
        <v>2966</v>
      </c>
    </row>
    <row r="12" spans="1:7" ht="12.75">
      <c r="A12" s="8" t="s">
        <v>152</v>
      </c>
      <c r="B12" s="88">
        <f>B11/B8*100</f>
        <v>32.32514177693761</v>
      </c>
      <c r="C12" s="89"/>
      <c r="D12" s="90">
        <f>D11/D8*100</f>
        <v>33.07078344885529</v>
      </c>
      <c r="E12" s="112">
        <f>E11/E8*100</f>
        <v>31.302566314427434</v>
      </c>
      <c r="F12" s="113"/>
      <c r="G12" s="114">
        <f>G11/G8*100</f>
        <v>31.974989219491164</v>
      </c>
    </row>
    <row r="13" spans="1:7" ht="12.75">
      <c r="A13" s="2"/>
      <c r="B13" s="83"/>
      <c r="C13" s="77"/>
      <c r="D13" s="84"/>
      <c r="E13" s="110"/>
      <c r="F13" s="70"/>
      <c r="G13" s="123"/>
    </row>
    <row r="14" spans="1:7" ht="12.75">
      <c r="A14" t="s">
        <v>149</v>
      </c>
      <c r="B14" s="83">
        <v>-1433</v>
      </c>
      <c r="C14" s="77">
        <f>18+135</f>
        <v>153</v>
      </c>
      <c r="D14" s="84">
        <f>B14+C14</f>
        <v>-1280</v>
      </c>
      <c r="E14" s="110">
        <v>-1500</v>
      </c>
      <c r="F14" s="70">
        <f>2+140</f>
        <v>142</v>
      </c>
      <c r="G14" s="123">
        <f>E14+F14</f>
        <v>-1358</v>
      </c>
    </row>
    <row r="15" spans="1:7" ht="12.75">
      <c r="A15" s="8" t="s">
        <v>152</v>
      </c>
      <c r="B15" s="88">
        <f>B14/B8*100*-1</f>
        <v>15.049359378281874</v>
      </c>
      <c r="C15" s="89"/>
      <c r="D15" s="90">
        <f>D14/D8*100*-1</f>
        <v>13.442554085276203</v>
      </c>
      <c r="E15" s="112">
        <f>E14/E8*100*-1</f>
        <v>16.174250593055856</v>
      </c>
      <c r="F15" s="113"/>
      <c r="G15" s="114">
        <f>G14/G8*100*-1</f>
        <v>14.639931004743422</v>
      </c>
    </row>
    <row r="16" spans="2:7" ht="12.75">
      <c r="B16" s="83"/>
      <c r="C16" s="77"/>
      <c r="D16" s="84"/>
      <c r="E16" s="110"/>
      <c r="F16" s="70"/>
      <c r="G16" s="123"/>
    </row>
    <row r="17" spans="1:7" ht="12.75">
      <c r="A17" t="s">
        <v>150</v>
      </c>
      <c r="B17" s="83">
        <v>-934</v>
      </c>
      <c r="C17" s="77">
        <f>8+101</f>
        <v>109</v>
      </c>
      <c r="D17" s="84">
        <f>B17+C17</f>
        <v>-825</v>
      </c>
      <c r="E17" s="110">
        <v>-962</v>
      </c>
      <c r="F17" s="70">
        <f>5+102</f>
        <v>107</v>
      </c>
      <c r="G17" s="123">
        <f>E17+F17</f>
        <v>-855</v>
      </c>
    </row>
    <row r="18" spans="1:7" ht="12.75">
      <c r="A18" s="8" t="s">
        <v>152</v>
      </c>
      <c r="B18" s="88">
        <f>B17/B8*100*-1</f>
        <v>9.808863684099979</v>
      </c>
      <c r="C18" s="89"/>
      <c r="D18" s="90">
        <f>D17/D8*100*-1</f>
        <v>8.664146187775676</v>
      </c>
      <c r="E18" s="112">
        <f>E17/E8*100*-1</f>
        <v>10.373086047013155</v>
      </c>
      <c r="F18" s="113"/>
      <c r="G18" s="114">
        <f>G17/G8*100*-1</f>
        <v>9.217335058214749</v>
      </c>
    </row>
    <row r="19" spans="2:7" ht="12.75">
      <c r="B19" s="83"/>
      <c r="C19" s="77"/>
      <c r="D19" s="84"/>
      <c r="E19" s="110"/>
      <c r="F19" s="70"/>
      <c r="G19" s="123"/>
    </row>
    <row r="20" spans="1:7" ht="12.75">
      <c r="A20" t="s">
        <v>151</v>
      </c>
      <c r="B20" s="83">
        <v>-260</v>
      </c>
      <c r="C20" s="77">
        <v>28</v>
      </c>
      <c r="D20" s="84">
        <f>B20+C20</f>
        <v>-232</v>
      </c>
      <c r="E20" s="110">
        <v>-280</v>
      </c>
      <c r="F20" s="70">
        <v>30</v>
      </c>
      <c r="G20" s="123">
        <f>E20+F20</f>
        <v>-250</v>
      </c>
    </row>
    <row r="21" spans="1:7" ht="12.75">
      <c r="A21" s="8" t="s">
        <v>152</v>
      </c>
      <c r="B21" s="88">
        <f>B20/B8*100*-1</f>
        <v>2.7305187985717287</v>
      </c>
      <c r="C21" s="89"/>
      <c r="D21" s="90">
        <f>D20/D8*100*-1</f>
        <v>2.436462927956312</v>
      </c>
      <c r="E21" s="112">
        <f>E20/E8*100*-1</f>
        <v>3.019193444037093</v>
      </c>
      <c r="F21" s="113"/>
      <c r="G21" s="114">
        <f>G20/G8*100*-1</f>
        <v>2.695127210004312</v>
      </c>
    </row>
    <row r="22" spans="2:7" ht="12.75">
      <c r="B22" s="83"/>
      <c r="C22" s="77"/>
      <c r="D22" s="84"/>
      <c r="E22" s="110"/>
      <c r="F22" s="70"/>
      <c r="G22" s="123"/>
    </row>
    <row r="23" spans="1:7" ht="12.75">
      <c r="A23" t="s">
        <v>154</v>
      </c>
      <c r="B23" s="85">
        <v>37</v>
      </c>
      <c r="C23" s="46">
        <v>-29</v>
      </c>
      <c r="D23" s="86">
        <f>B23+C23</f>
        <v>8</v>
      </c>
      <c r="E23" s="223">
        <v>-106</v>
      </c>
      <c r="F23" s="50">
        <f>83+34</f>
        <v>117</v>
      </c>
      <c r="G23" s="224">
        <f>E23+F23</f>
        <v>11</v>
      </c>
    </row>
    <row r="24" spans="2:7" ht="12.75">
      <c r="B24" s="91"/>
      <c r="C24" s="71"/>
      <c r="D24" s="84"/>
      <c r="E24" s="221"/>
      <c r="F24" s="141"/>
      <c r="G24" s="123"/>
    </row>
    <row r="25" spans="1:7" ht="12.75">
      <c r="A25" s="2" t="s">
        <v>3</v>
      </c>
      <c r="B25" s="92">
        <f aca="true" t="shared" si="1" ref="B25:G25">B11+B14+B17+B20+B23</f>
        <v>488</v>
      </c>
      <c r="C25" s="55">
        <f t="shared" si="1"/>
        <v>332</v>
      </c>
      <c r="D25" s="55">
        <f t="shared" si="1"/>
        <v>820</v>
      </c>
      <c r="E25" s="116">
        <f t="shared" si="1"/>
        <v>55</v>
      </c>
      <c r="F25" s="66">
        <f t="shared" si="1"/>
        <v>459</v>
      </c>
      <c r="G25" s="117">
        <f t="shared" si="1"/>
        <v>514</v>
      </c>
    </row>
    <row r="26" spans="1:7" ht="12.75">
      <c r="A26" s="8" t="s">
        <v>152</v>
      </c>
      <c r="B26" s="94">
        <f>B25/B8*100</f>
        <v>5.124973745011553</v>
      </c>
      <c r="C26" s="95"/>
      <c r="D26" s="96">
        <f>D25/D8*100</f>
        <v>8.611636210880068</v>
      </c>
      <c r="E26" s="118">
        <f>E25/E8*100</f>
        <v>0.5930558550787146</v>
      </c>
      <c r="F26" s="119"/>
      <c r="G26" s="120">
        <f>G25/G8*100</f>
        <v>5.541181543768866</v>
      </c>
    </row>
    <row r="27" spans="1:7" ht="12.75">
      <c r="A27" s="2"/>
      <c r="B27" s="92"/>
      <c r="C27" s="55"/>
      <c r="D27" s="93"/>
      <c r="E27" s="116"/>
      <c r="F27" s="66"/>
      <c r="G27" s="117"/>
    </row>
    <row r="28" spans="1:7" ht="12.75">
      <c r="A28" t="s">
        <v>18</v>
      </c>
      <c r="B28" s="97">
        <v>-4</v>
      </c>
      <c r="C28" s="98"/>
      <c r="D28" s="130">
        <f>B28</f>
        <v>-4</v>
      </c>
      <c r="E28" s="226">
        <v>10</v>
      </c>
      <c r="F28" s="232"/>
      <c r="G28" s="234">
        <f>E28</f>
        <v>10</v>
      </c>
    </row>
    <row r="29" spans="1:7" ht="12.75">
      <c r="A29" t="s">
        <v>19</v>
      </c>
      <c r="B29" s="99">
        <v>-73</v>
      </c>
      <c r="C29" s="3"/>
      <c r="D29" s="86">
        <f>B29+C29</f>
        <v>-73</v>
      </c>
      <c r="E29" s="227">
        <v>-77</v>
      </c>
      <c r="F29" s="230"/>
      <c r="G29" s="224">
        <f>E29+F29</f>
        <v>-77</v>
      </c>
    </row>
    <row r="30" spans="2:7" ht="12.75">
      <c r="B30" s="91"/>
      <c r="C30" s="71"/>
      <c r="D30" s="84"/>
      <c r="E30" s="221"/>
      <c r="F30" s="141"/>
      <c r="G30" s="123"/>
    </row>
    <row r="31" spans="1:7" ht="12.75">
      <c r="A31" s="2" t="s">
        <v>21</v>
      </c>
      <c r="B31" s="92">
        <f>B25+B28+B29</f>
        <v>411</v>
      </c>
      <c r="C31" s="55">
        <f>C25+C29+C28</f>
        <v>332</v>
      </c>
      <c r="D31" s="93">
        <f>D25+D28+D29</f>
        <v>743</v>
      </c>
      <c r="E31" s="116">
        <f>E25+E28+E29</f>
        <v>-12</v>
      </c>
      <c r="F31" s="66">
        <f>F25+F29+F28</f>
        <v>459</v>
      </c>
      <c r="G31" s="117">
        <f>G25+G28+G29</f>
        <v>447</v>
      </c>
    </row>
    <row r="32" spans="1:7" ht="12.75">
      <c r="A32" t="s">
        <v>20</v>
      </c>
      <c r="B32" s="99">
        <v>-236</v>
      </c>
      <c r="C32" s="3">
        <v>-51</v>
      </c>
      <c r="D32" s="86">
        <f>B32+C32</f>
        <v>-287</v>
      </c>
      <c r="E32" s="227">
        <v>16</v>
      </c>
      <c r="F32" s="230">
        <f>-57-76</f>
        <v>-133</v>
      </c>
      <c r="G32" s="224">
        <f>E32+F32</f>
        <v>-117</v>
      </c>
    </row>
    <row r="33" spans="2:7" ht="12.75">
      <c r="B33" s="91"/>
      <c r="C33" s="71"/>
      <c r="D33" s="84"/>
      <c r="E33" s="221"/>
      <c r="F33" s="141"/>
      <c r="G33" s="123"/>
    </row>
    <row r="34" spans="1:7" ht="13.5" thickBot="1">
      <c r="A34" s="176" t="s">
        <v>108</v>
      </c>
      <c r="B34" s="178">
        <f aca="true" t="shared" si="2" ref="B34:G34">B31+B32</f>
        <v>175</v>
      </c>
      <c r="C34" s="185">
        <f t="shared" si="2"/>
        <v>281</v>
      </c>
      <c r="D34" s="186">
        <f t="shared" si="2"/>
        <v>456</v>
      </c>
      <c r="E34" s="187">
        <f t="shared" si="2"/>
        <v>4</v>
      </c>
      <c r="F34" s="188">
        <f t="shared" si="2"/>
        <v>326</v>
      </c>
      <c r="G34" s="179">
        <f t="shared" si="2"/>
        <v>330</v>
      </c>
    </row>
    <row r="35" spans="1:7" ht="13.5" thickTop="1">
      <c r="A35" s="189"/>
      <c r="B35" s="190"/>
      <c r="C35" s="191"/>
      <c r="D35" s="192"/>
      <c r="E35" s="228"/>
      <c r="F35" s="236"/>
      <c r="G35" s="183"/>
    </row>
    <row r="36" spans="1:7" ht="25.5">
      <c r="A36" s="182" t="s">
        <v>22</v>
      </c>
      <c r="B36" s="195">
        <v>349</v>
      </c>
      <c r="C36" s="196">
        <v>167</v>
      </c>
      <c r="D36" s="93">
        <f>B36+C36</f>
        <v>516</v>
      </c>
      <c r="E36" s="181">
        <v>122</v>
      </c>
      <c r="F36" s="180">
        <v>235</v>
      </c>
      <c r="G36" s="117">
        <f>E36+F36</f>
        <v>357</v>
      </c>
    </row>
    <row r="37" spans="1:7" ht="25.5">
      <c r="A37" s="182" t="s">
        <v>254</v>
      </c>
      <c r="B37" s="190">
        <v>-174</v>
      </c>
      <c r="C37" s="191">
        <v>114</v>
      </c>
      <c r="D37" s="192">
        <f>B37+C37</f>
        <v>-60</v>
      </c>
      <c r="E37" s="228">
        <v>-118</v>
      </c>
      <c r="F37" s="236">
        <v>91</v>
      </c>
      <c r="G37" s="183">
        <f>E37+F37</f>
        <v>-27</v>
      </c>
    </row>
    <row r="38" spans="1:7" ht="13.5" thickBot="1">
      <c r="A38" s="189"/>
      <c r="B38" s="199">
        <f aca="true" t="shared" si="3" ref="B38:G38">B36+B37</f>
        <v>175</v>
      </c>
      <c r="C38" s="200">
        <f t="shared" si="3"/>
        <v>281</v>
      </c>
      <c r="D38" s="201">
        <f t="shared" si="3"/>
        <v>456</v>
      </c>
      <c r="E38" s="229">
        <f t="shared" si="3"/>
        <v>4</v>
      </c>
      <c r="F38" s="237">
        <f t="shared" si="3"/>
        <v>326</v>
      </c>
      <c r="G38" s="184">
        <f t="shared" si="3"/>
        <v>330</v>
      </c>
    </row>
    <row r="39" spans="1:7" ht="13.5" thickTop="1">
      <c r="A39" s="194"/>
      <c r="B39" s="193"/>
      <c r="C39" s="194"/>
      <c r="D39" s="202"/>
      <c r="E39" s="228"/>
      <c r="F39" s="236"/>
      <c r="G39" s="238"/>
    </row>
    <row r="40" spans="2:7" ht="12.75">
      <c r="B40" s="91"/>
      <c r="C40" s="71"/>
      <c r="D40" s="102"/>
      <c r="E40" s="221"/>
      <c r="F40" s="141"/>
      <c r="G40" s="222"/>
    </row>
    <row r="41" spans="1:7" ht="12.75">
      <c r="A41" s="2" t="s">
        <v>23</v>
      </c>
      <c r="B41" s="103"/>
      <c r="C41" s="104"/>
      <c r="D41" s="105"/>
      <c r="E41" s="221"/>
      <c r="F41" s="141"/>
      <c r="G41" s="222"/>
    </row>
    <row r="42" spans="1:7" ht="12.75">
      <c r="A42" t="s">
        <v>168</v>
      </c>
      <c r="B42" s="91"/>
      <c r="C42" s="71"/>
      <c r="D42" s="102"/>
      <c r="E42" s="221"/>
      <c r="F42" s="141"/>
      <c r="G42" s="222"/>
    </row>
    <row r="43" spans="1:7" ht="12.75">
      <c r="A43" t="s">
        <v>165</v>
      </c>
      <c r="B43" s="91"/>
      <c r="C43" s="71"/>
      <c r="D43" s="102"/>
      <c r="E43" s="221"/>
      <c r="F43" s="141"/>
      <c r="G43" s="222"/>
    </row>
    <row r="44" spans="1:7" ht="12.75">
      <c r="A44" t="s">
        <v>24</v>
      </c>
      <c r="B44" s="161">
        <f>B36/B49*1000</f>
        <v>0.09410871363095956</v>
      </c>
      <c r="C44" s="265"/>
      <c r="D44" s="264">
        <f>D36/D49*1000</f>
        <v>0.13914067688703477</v>
      </c>
      <c r="E44" s="221">
        <v>0.03</v>
      </c>
      <c r="F44" s="141"/>
      <c r="G44" s="239">
        <v>0.1</v>
      </c>
    </row>
    <row r="45" spans="1:7" ht="12.75">
      <c r="A45" t="s">
        <v>25</v>
      </c>
      <c r="B45" s="161">
        <f>B36/B50*1000</f>
        <v>0.0940086331710405</v>
      </c>
      <c r="C45" s="104"/>
      <c r="D45" s="264">
        <f>D36/D50*1000</f>
        <v>0.13899270692337218</v>
      </c>
      <c r="E45" s="221">
        <v>0.03</v>
      </c>
      <c r="F45" s="141"/>
      <c r="G45" s="239">
        <v>0.1</v>
      </c>
    </row>
    <row r="46" spans="2:7" ht="12.75">
      <c r="B46" s="91"/>
      <c r="C46" s="71"/>
      <c r="D46" s="102"/>
      <c r="E46" s="221"/>
      <c r="F46" s="141"/>
      <c r="G46" s="222"/>
    </row>
    <row r="47" spans="1:7" ht="12.75">
      <c r="A47" s="2" t="s">
        <v>167</v>
      </c>
      <c r="B47" s="103"/>
      <c r="C47" s="104"/>
      <c r="D47" s="105"/>
      <c r="E47" s="221"/>
      <c r="F47" s="141"/>
      <c r="G47" s="222"/>
    </row>
    <row r="48" spans="1:7" ht="12.75">
      <c r="A48" s="2" t="s">
        <v>166</v>
      </c>
      <c r="B48" s="103"/>
      <c r="C48" s="104"/>
      <c r="D48" s="104"/>
      <c r="E48" s="221"/>
      <c r="F48" s="141"/>
      <c r="G48" s="222"/>
    </row>
    <row r="49" spans="1:7" ht="12.75">
      <c r="A49" t="s">
        <v>24</v>
      </c>
      <c r="B49" s="83">
        <v>3708477</v>
      </c>
      <c r="C49" s="77"/>
      <c r="D49" s="77">
        <f>B49</f>
        <v>3708477</v>
      </c>
      <c r="E49" s="110">
        <v>3699879</v>
      </c>
      <c r="F49" s="70"/>
      <c r="G49" s="123">
        <v>3699879</v>
      </c>
    </row>
    <row r="50" spans="1:7" ht="12.75">
      <c r="A50" t="s">
        <v>25</v>
      </c>
      <c r="B50" s="83">
        <v>3712425</v>
      </c>
      <c r="C50" s="77"/>
      <c r="D50" s="77">
        <f>B50</f>
        <v>3712425</v>
      </c>
      <c r="E50" s="110">
        <v>3715330</v>
      </c>
      <c r="F50" s="70"/>
      <c r="G50" s="123">
        <v>3715330</v>
      </c>
    </row>
    <row r="51" spans="1:7" ht="12.75">
      <c r="A51" s="1"/>
      <c r="B51" s="100"/>
      <c r="C51" s="1"/>
      <c r="D51" s="101"/>
      <c r="E51" s="227"/>
      <c r="F51" s="230"/>
      <c r="G51" s="240"/>
    </row>
    <row r="52" spans="2:7" ht="12.75">
      <c r="B52" s="103"/>
      <c r="C52" s="104"/>
      <c r="D52" s="105"/>
      <c r="E52" s="221"/>
      <c r="F52" s="141"/>
      <c r="G52" s="222"/>
    </row>
    <row r="53" spans="1:7" ht="12.75">
      <c r="A53" t="s">
        <v>27</v>
      </c>
      <c r="B53" s="103">
        <v>437</v>
      </c>
      <c r="C53" s="104">
        <v>-236</v>
      </c>
      <c r="D53" s="105">
        <f>B53+C53</f>
        <v>201</v>
      </c>
      <c r="E53" s="221">
        <v>462</v>
      </c>
      <c r="F53" s="141">
        <v>-241</v>
      </c>
      <c r="G53" s="222">
        <f>E53+F53</f>
        <v>221</v>
      </c>
    </row>
    <row r="54" spans="2:7" ht="12.75">
      <c r="B54" s="103"/>
      <c r="C54" s="104"/>
      <c r="D54" s="105"/>
      <c r="E54" s="221"/>
      <c r="F54" s="141"/>
      <c r="G54" s="222"/>
    </row>
    <row r="55" spans="1:7" ht="15.75" customHeight="1">
      <c r="A55" s="36" t="s">
        <v>28</v>
      </c>
      <c r="B55" s="103">
        <v>6</v>
      </c>
      <c r="C55" s="155" t="s">
        <v>107</v>
      </c>
      <c r="D55" s="105">
        <f>B55</f>
        <v>6</v>
      </c>
      <c r="E55" s="221">
        <v>-25</v>
      </c>
      <c r="F55" s="232" t="s">
        <v>107</v>
      </c>
      <c r="G55" s="222">
        <v>-25</v>
      </c>
    </row>
    <row r="56" spans="1:7" ht="12.75">
      <c r="A56" s="101"/>
      <c r="B56" s="100"/>
      <c r="C56" s="1"/>
      <c r="D56" s="101"/>
      <c r="E56" s="227"/>
      <c r="F56" s="230"/>
      <c r="G56" s="240"/>
    </row>
    <row r="59" ht="12.75">
      <c r="A59" s="146" t="s">
        <v>231</v>
      </c>
    </row>
    <row r="60" ht="12.75">
      <c r="A60" s="146"/>
    </row>
    <row r="61" ht="12.75">
      <c r="A61" s="146" t="s">
        <v>232</v>
      </c>
    </row>
    <row r="62" ht="12.75">
      <c r="A62" s="146"/>
    </row>
    <row r="63" ht="12.75">
      <c r="A63" s="218" t="s">
        <v>260</v>
      </c>
    </row>
    <row r="64" ht="12.75">
      <c r="A64" s="218" t="s">
        <v>233</v>
      </c>
    </row>
    <row r="65" ht="12.75">
      <c r="A65" s="146"/>
    </row>
    <row r="66" ht="12.75">
      <c r="A66" s="146" t="s">
        <v>234</v>
      </c>
    </row>
    <row r="67" ht="12.75">
      <c r="A67" s="146" t="s">
        <v>235</v>
      </c>
    </row>
    <row r="68" ht="12.75">
      <c r="A68" s="146" t="s">
        <v>226</v>
      </c>
    </row>
    <row r="69" ht="12.75">
      <c r="A69" s="146"/>
    </row>
    <row r="70" ht="12.75">
      <c r="A70" s="146" t="s">
        <v>236</v>
      </c>
    </row>
    <row r="71" ht="12.75">
      <c r="A71" s="146"/>
    </row>
    <row r="72" ht="12.75">
      <c r="A72" s="146" t="s">
        <v>252</v>
      </c>
    </row>
    <row r="73" ht="12.75">
      <c r="A73" s="146" t="s">
        <v>251</v>
      </c>
    </row>
    <row r="74" ht="12.75">
      <c r="A74" s="146"/>
    </row>
  </sheetData>
  <sheetProtection sheet="1"/>
  <printOptions/>
  <pageMargins left="0.75" right="0.18" top="0.55" bottom="0.54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4" width="11.7109375" style="0" customWidth="1"/>
  </cols>
  <sheetData>
    <row r="1" spans="1:4" ht="12.75">
      <c r="A1" s="176" t="s">
        <v>269</v>
      </c>
      <c r="B1" s="2"/>
      <c r="C1" s="2"/>
      <c r="D1" s="2"/>
    </row>
    <row r="2" ht="12.75">
      <c r="A2" t="s">
        <v>0</v>
      </c>
    </row>
    <row r="4" spans="2:4" ht="12.75">
      <c r="B4" s="158"/>
      <c r="C4" s="158"/>
      <c r="D4" s="98"/>
    </row>
    <row r="5" spans="1:4" ht="12.75">
      <c r="A5" s="71"/>
      <c r="B5" s="159" t="s">
        <v>204</v>
      </c>
      <c r="C5" s="157" t="s">
        <v>172</v>
      </c>
      <c r="D5" s="157" t="s">
        <v>205</v>
      </c>
    </row>
    <row r="6" spans="2:4" ht="12.75">
      <c r="B6" s="71"/>
      <c r="C6" s="141"/>
      <c r="D6" s="141"/>
    </row>
    <row r="7" spans="1:4" ht="12.75">
      <c r="A7" s="2" t="s">
        <v>1</v>
      </c>
      <c r="B7" s="77">
        <v>9522</v>
      </c>
      <c r="C7" s="70">
        <v>9274</v>
      </c>
      <c r="D7" s="70">
        <v>40984</v>
      </c>
    </row>
    <row r="8" spans="1:4" ht="12.75">
      <c r="A8" t="s">
        <v>13</v>
      </c>
      <c r="B8" s="46">
        <v>-6444</v>
      </c>
      <c r="C8" s="50">
        <v>-6371</v>
      </c>
      <c r="D8" s="50">
        <v>-27720</v>
      </c>
    </row>
    <row r="9" spans="2:4" ht="12.75">
      <c r="B9" s="77"/>
      <c r="C9" s="70"/>
      <c r="D9" s="70"/>
    </row>
    <row r="10" spans="1:4" ht="12.75">
      <c r="A10" s="2" t="s">
        <v>2</v>
      </c>
      <c r="B10" s="77">
        <f>B7+B8</f>
        <v>3078</v>
      </c>
      <c r="C10" s="70">
        <f>C7+C8</f>
        <v>2903</v>
      </c>
      <c r="D10" s="70">
        <f>D7+D8</f>
        <v>13264</v>
      </c>
    </row>
    <row r="11" spans="1:4" ht="12.75">
      <c r="A11" t="s">
        <v>29</v>
      </c>
      <c r="B11" s="77">
        <v>-1433</v>
      </c>
      <c r="C11" s="70">
        <v>-1500</v>
      </c>
      <c r="D11" s="70">
        <v>-5909</v>
      </c>
    </row>
    <row r="12" spans="1:4" ht="12.75">
      <c r="A12" t="s">
        <v>14</v>
      </c>
      <c r="B12" s="77">
        <v>-934</v>
      </c>
      <c r="C12" s="70">
        <v>-962</v>
      </c>
      <c r="D12" s="70">
        <v>-3933</v>
      </c>
    </row>
    <row r="13" spans="1:4" ht="12.75">
      <c r="A13" t="s">
        <v>15</v>
      </c>
      <c r="B13" s="77">
        <v>-260</v>
      </c>
      <c r="C13" s="70">
        <v>-280</v>
      </c>
      <c r="D13" s="70">
        <v>-1145</v>
      </c>
    </row>
    <row r="14" spans="1:4" ht="12.75">
      <c r="A14" t="s">
        <v>270</v>
      </c>
      <c r="B14" s="122" t="s">
        <v>107</v>
      </c>
      <c r="C14" s="133" t="s">
        <v>107</v>
      </c>
      <c r="D14" s="70">
        <v>-908</v>
      </c>
    </row>
    <row r="15" spans="1:4" ht="12.75">
      <c r="A15" t="s">
        <v>16</v>
      </c>
      <c r="B15" s="55">
        <v>103</v>
      </c>
      <c r="C15" s="66">
        <v>56</v>
      </c>
      <c r="D15" s="66">
        <v>338</v>
      </c>
    </row>
    <row r="16" spans="1:4" ht="12.75">
      <c r="A16" t="s">
        <v>17</v>
      </c>
      <c r="B16" s="46">
        <v>-66</v>
      </c>
      <c r="C16" s="50">
        <v>-162</v>
      </c>
      <c r="D16" s="50">
        <v>-510</v>
      </c>
    </row>
    <row r="17" spans="2:4" ht="12.75">
      <c r="B17" s="77"/>
      <c r="C17" s="70"/>
      <c r="D17" s="70"/>
    </row>
    <row r="18" spans="1:4" ht="12.75">
      <c r="A18" s="2" t="s">
        <v>3</v>
      </c>
      <c r="B18" s="55">
        <f>SUM(B10:B16)</f>
        <v>488</v>
      </c>
      <c r="C18" s="66">
        <f>SUM(C10:C16)</f>
        <v>55</v>
      </c>
      <c r="D18" s="66">
        <f>SUM(D10:D16)</f>
        <v>1197</v>
      </c>
    </row>
    <row r="19" spans="1:4" ht="12.75">
      <c r="A19" t="s">
        <v>18</v>
      </c>
      <c r="B19" s="77">
        <v>-4</v>
      </c>
      <c r="C19" s="70">
        <v>10</v>
      </c>
      <c r="D19" s="70">
        <v>30</v>
      </c>
    </row>
    <row r="20" spans="1:4" ht="12.75">
      <c r="A20" t="s">
        <v>19</v>
      </c>
      <c r="B20" s="46">
        <v>-73</v>
      </c>
      <c r="C20" s="50">
        <v>-77</v>
      </c>
      <c r="D20" s="50">
        <v>-265</v>
      </c>
    </row>
    <row r="21" spans="2:4" ht="12.75">
      <c r="B21" s="77"/>
      <c r="C21" s="70"/>
      <c r="D21" s="70"/>
    </row>
    <row r="22" spans="1:4" ht="12.75">
      <c r="A22" s="2" t="s">
        <v>21</v>
      </c>
      <c r="B22" s="55">
        <f>B18+B19+B20</f>
        <v>411</v>
      </c>
      <c r="C22" s="66">
        <f>C18+C19+C20</f>
        <v>-12</v>
      </c>
      <c r="D22" s="66">
        <f>D18+D19+D20</f>
        <v>962</v>
      </c>
    </row>
    <row r="23" spans="1:4" ht="12.75">
      <c r="A23" t="s">
        <v>20</v>
      </c>
      <c r="B23" s="46">
        <v>-236</v>
      </c>
      <c r="C23" s="50">
        <v>16</v>
      </c>
      <c r="D23" s="50">
        <v>-702</v>
      </c>
    </row>
    <row r="24" spans="1:4" ht="12.75">
      <c r="A24" s="189"/>
      <c r="B24" s="55"/>
      <c r="C24" s="66"/>
      <c r="D24" s="66"/>
    </row>
    <row r="25" spans="1:4" ht="13.5" thickBot="1">
      <c r="A25" s="176" t="s">
        <v>185</v>
      </c>
      <c r="B25" s="185">
        <f>B22+B23</f>
        <v>175</v>
      </c>
      <c r="C25" s="188">
        <f>C22+C23</f>
        <v>4</v>
      </c>
      <c r="D25" s="188">
        <f>D22+D23</f>
        <v>260</v>
      </c>
    </row>
    <row r="26" spans="1:4" ht="13.5" thickTop="1">
      <c r="A26" s="176"/>
      <c r="B26" s="55"/>
      <c r="C26" s="66"/>
      <c r="D26" s="66"/>
    </row>
    <row r="27" spans="1:4" ht="12.75">
      <c r="A27" s="176"/>
      <c r="B27" s="55"/>
      <c r="C27" s="66"/>
      <c r="D27" s="66"/>
    </row>
    <row r="28" spans="1:4" ht="12.75">
      <c r="A28" s="182" t="s">
        <v>22</v>
      </c>
      <c r="B28" s="55">
        <v>349</v>
      </c>
      <c r="C28" s="66">
        <v>122</v>
      </c>
      <c r="D28" s="66">
        <v>891</v>
      </c>
    </row>
    <row r="29" spans="1:4" ht="12.75">
      <c r="A29" s="182" t="s">
        <v>263</v>
      </c>
      <c r="B29" s="203">
        <v>-174</v>
      </c>
      <c r="C29" s="204">
        <v>-118</v>
      </c>
      <c r="D29" s="204">
        <v>-631</v>
      </c>
    </row>
    <row r="30" spans="1:4" ht="12.75">
      <c r="A30" s="189"/>
      <c r="B30" s="55"/>
      <c r="C30" s="66"/>
      <c r="D30" s="66"/>
    </row>
    <row r="31" spans="1:4" ht="13.5" thickBot="1">
      <c r="A31" s="182"/>
      <c r="B31" s="185">
        <f>B28+B29</f>
        <v>175</v>
      </c>
      <c r="C31" s="188">
        <f>C28+C29</f>
        <v>4</v>
      </c>
      <c r="D31" s="188">
        <f>D28+D29</f>
        <v>260</v>
      </c>
    </row>
    <row r="32" spans="1:4" ht="13.5" thickTop="1">
      <c r="A32" s="197"/>
      <c r="B32" s="196"/>
      <c r="C32" s="180"/>
      <c r="D32" s="180"/>
    </row>
    <row r="33" spans="1:4" ht="12.75">
      <c r="A33" s="71"/>
      <c r="B33" s="104"/>
      <c r="C33" s="141"/>
      <c r="D33" s="141"/>
    </row>
    <row r="34" spans="1:4" ht="12.75">
      <c r="A34" s="104" t="s">
        <v>23</v>
      </c>
      <c r="B34" s="104"/>
      <c r="C34" s="141"/>
      <c r="D34" s="141"/>
    </row>
    <row r="35" spans="1:4" ht="12.75">
      <c r="A35" t="s">
        <v>163</v>
      </c>
      <c r="B35" s="104"/>
      <c r="C35" s="141"/>
      <c r="D35" s="141"/>
    </row>
    <row r="36" spans="1:4" ht="12.75">
      <c r="A36" t="s">
        <v>24</v>
      </c>
      <c r="B36" s="160">
        <f>B28/B40*1000</f>
        <v>0.09410871363095956</v>
      </c>
      <c r="C36" s="174">
        <v>0.03</v>
      </c>
      <c r="D36" s="174">
        <v>0.24</v>
      </c>
    </row>
    <row r="37" spans="1:4" ht="12.75">
      <c r="A37" t="s">
        <v>25</v>
      </c>
      <c r="B37" s="160">
        <f>B28/B41*1000</f>
        <v>0.0940086331710405</v>
      </c>
      <c r="C37" s="174">
        <v>0.03</v>
      </c>
      <c r="D37" s="174">
        <v>0.24</v>
      </c>
    </row>
    <row r="38" spans="2:4" ht="12.75">
      <c r="B38" s="104"/>
      <c r="C38" s="141"/>
      <c r="D38" s="141"/>
    </row>
    <row r="39" spans="1:4" ht="12.75">
      <c r="A39" s="2" t="s">
        <v>26</v>
      </c>
      <c r="B39" s="104"/>
      <c r="C39" s="141"/>
      <c r="D39" s="141"/>
    </row>
    <row r="40" spans="1:4" ht="12.75">
      <c r="A40" t="s">
        <v>24</v>
      </c>
      <c r="B40" s="77">
        <v>3708477</v>
      </c>
      <c r="C40" s="66">
        <v>3699879</v>
      </c>
      <c r="D40" s="66">
        <v>3705116</v>
      </c>
    </row>
    <row r="41" spans="1:4" ht="12.75">
      <c r="A41" t="s">
        <v>25</v>
      </c>
      <c r="B41" s="77">
        <v>3712425</v>
      </c>
      <c r="C41" s="66">
        <v>3715330</v>
      </c>
      <c r="D41" s="66">
        <v>3721072</v>
      </c>
    </row>
    <row r="42" spans="1:4" ht="12.75">
      <c r="A42" s="71"/>
      <c r="B42" s="104" t="s">
        <v>4</v>
      </c>
      <c r="C42" s="141" t="s">
        <v>4</v>
      </c>
      <c r="D42" s="141" t="s">
        <v>4</v>
      </c>
    </row>
    <row r="43" spans="2:4" ht="12.75">
      <c r="B43" s="104"/>
      <c r="C43" s="141"/>
      <c r="D43" s="141"/>
    </row>
    <row r="44" spans="1:4" ht="12.75">
      <c r="A44" t="s">
        <v>27</v>
      </c>
      <c r="B44" s="77">
        <v>437</v>
      </c>
      <c r="C44" s="70">
        <v>462</v>
      </c>
      <c r="D44" s="70">
        <v>1784</v>
      </c>
    </row>
    <row r="45" spans="2:4" ht="12.75">
      <c r="B45" s="104"/>
      <c r="C45" s="141"/>
      <c r="D45" s="141"/>
    </row>
    <row r="46" spans="1:4" ht="12.75">
      <c r="A46" s="36" t="s">
        <v>28</v>
      </c>
      <c r="B46" s="104">
        <v>6</v>
      </c>
      <c r="C46" s="141">
        <v>-25</v>
      </c>
      <c r="D46" s="141">
        <v>13</v>
      </c>
    </row>
    <row r="47" spans="1:4" ht="12.75">
      <c r="A47" s="71"/>
      <c r="B47" s="71"/>
      <c r="C47" s="71"/>
      <c r="D47" s="71"/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45.7109375" style="0" customWidth="1"/>
    <col min="3" max="5" width="11.7109375" style="0" customWidth="1"/>
  </cols>
  <sheetData>
    <row r="1" spans="1:5" ht="12.75">
      <c r="A1" s="189"/>
      <c r="B1" s="189"/>
      <c r="C1" s="189"/>
      <c r="D1" s="189"/>
      <c r="E1" s="189"/>
    </row>
    <row r="2" spans="1:5" ht="12.75">
      <c r="A2" s="189"/>
      <c r="B2" s="189"/>
      <c r="C2" s="189"/>
      <c r="D2" s="189"/>
      <c r="E2" s="189"/>
    </row>
    <row r="3" spans="1:5" ht="12.75">
      <c r="A3" s="176" t="s">
        <v>271</v>
      </c>
      <c r="B3" s="176"/>
      <c r="C3" s="189"/>
      <c r="D3" s="189"/>
      <c r="E3" s="189"/>
    </row>
    <row r="4" spans="1:5" ht="12.75">
      <c r="A4" s="189"/>
      <c r="B4" s="189"/>
      <c r="C4" s="189"/>
      <c r="D4" s="189"/>
      <c r="E4" s="189"/>
    </row>
    <row r="5" spans="1:5" ht="12.75">
      <c r="A5" s="189"/>
      <c r="B5" s="189"/>
      <c r="C5" s="189"/>
      <c r="D5" s="176"/>
      <c r="E5" s="189"/>
    </row>
    <row r="6" spans="1:5" ht="12.75">
      <c r="A6" s="189"/>
      <c r="B6" s="189"/>
      <c r="C6" s="205" t="s">
        <v>204</v>
      </c>
      <c r="D6" s="241" t="s">
        <v>172</v>
      </c>
      <c r="E6" s="206" t="s">
        <v>205</v>
      </c>
    </row>
    <row r="7" spans="1:5" ht="12.75">
      <c r="A7" s="189"/>
      <c r="B7" s="189"/>
      <c r="C7" s="189"/>
      <c r="D7" s="210"/>
      <c r="E7" s="189"/>
    </row>
    <row r="8" spans="1:5" ht="12.75">
      <c r="A8" s="176" t="s">
        <v>185</v>
      </c>
      <c r="B8" s="176"/>
      <c r="C8" s="176">
        <v>175</v>
      </c>
      <c r="D8" s="210">
        <v>4</v>
      </c>
      <c r="E8" s="207">
        <v>260</v>
      </c>
    </row>
    <row r="9" spans="1:5" ht="12.75">
      <c r="A9" s="189"/>
      <c r="B9" s="176"/>
      <c r="C9" s="176"/>
      <c r="D9" s="210"/>
      <c r="E9" s="207"/>
    </row>
    <row r="10" spans="1:5" ht="12.75">
      <c r="A10" s="176" t="s">
        <v>177</v>
      </c>
      <c r="B10" s="176"/>
      <c r="C10" s="176"/>
      <c r="D10" s="210"/>
      <c r="E10" s="207"/>
    </row>
    <row r="11" spans="1:5" ht="12.75">
      <c r="A11" s="189"/>
      <c r="B11" s="210" t="s">
        <v>178</v>
      </c>
      <c r="C11" s="198">
        <v>901</v>
      </c>
      <c r="D11" s="208">
        <v>388</v>
      </c>
      <c r="E11" s="209">
        <v>-563</v>
      </c>
    </row>
    <row r="12" spans="1:5" ht="12.75">
      <c r="A12" s="189"/>
      <c r="B12" s="210" t="s">
        <v>214</v>
      </c>
      <c r="C12" s="198">
        <v>-229</v>
      </c>
      <c r="D12" s="208">
        <v>-27</v>
      </c>
      <c r="E12" s="209">
        <v>114</v>
      </c>
    </row>
    <row r="13" spans="1:5" ht="12.75">
      <c r="A13" s="189"/>
      <c r="B13" s="210" t="s">
        <v>179</v>
      </c>
      <c r="C13" s="198">
        <v>-233</v>
      </c>
      <c r="D13" s="208">
        <v>-384</v>
      </c>
      <c r="E13" s="209">
        <v>25</v>
      </c>
    </row>
    <row r="14" spans="1:5" ht="12.75">
      <c r="A14" s="189"/>
      <c r="B14" s="210" t="s">
        <v>180</v>
      </c>
      <c r="C14" s="198">
        <v>16</v>
      </c>
      <c r="D14" s="208">
        <v>-6</v>
      </c>
      <c r="E14" s="209">
        <v>48</v>
      </c>
    </row>
    <row r="15" spans="1:5" ht="12.75">
      <c r="A15" s="189"/>
      <c r="B15" s="210" t="s">
        <v>195</v>
      </c>
      <c r="C15" s="198">
        <v>-51</v>
      </c>
      <c r="D15" s="208">
        <v>-15</v>
      </c>
      <c r="E15" s="209">
        <v>-7</v>
      </c>
    </row>
    <row r="16" spans="1:5" ht="12.75">
      <c r="A16" s="189" t="s">
        <v>181</v>
      </c>
      <c r="B16" s="189"/>
      <c r="C16" s="176"/>
      <c r="D16" s="210"/>
      <c r="E16" s="207"/>
    </row>
    <row r="17" spans="1:5" ht="12.75">
      <c r="A17" s="189" t="s">
        <v>182</v>
      </c>
      <c r="B17" s="189"/>
      <c r="C17" s="191">
        <v>102</v>
      </c>
      <c r="D17" s="236">
        <v>102</v>
      </c>
      <c r="E17" s="211">
        <v>-44</v>
      </c>
    </row>
    <row r="18" spans="1:5" ht="12.75">
      <c r="A18" s="189"/>
      <c r="B18" s="189"/>
      <c r="C18" s="176"/>
      <c r="D18" s="210"/>
      <c r="E18" s="207"/>
    </row>
    <row r="19" spans="1:5" ht="12.75">
      <c r="A19" s="176" t="s">
        <v>201</v>
      </c>
      <c r="B19" s="176"/>
      <c r="C19" s="191">
        <f>SUM(C11:C17)</f>
        <v>506</v>
      </c>
      <c r="D19" s="236">
        <f>SUM(D11:D17)</f>
        <v>58</v>
      </c>
      <c r="E19" s="211">
        <f>SUM(E11:E17)</f>
        <v>-427</v>
      </c>
    </row>
    <row r="20" spans="1:5" ht="12.75">
      <c r="A20" s="189"/>
      <c r="B20" s="189"/>
      <c r="C20" s="176"/>
      <c r="D20" s="210"/>
      <c r="E20" s="207"/>
    </row>
    <row r="21" spans="1:5" ht="13.5" thickBot="1">
      <c r="A21" s="176" t="s">
        <v>186</v>
      </c>
      <c r="B21" s="189"/>
      <c r="C21" s="212">
        <f>C8+C19</f>
        <v>681</v>
      </c>
      <c r="D21" s="242">
        <f>D8+D19</f>
        <v>62</v>
      </c>
      <c r="E21" s="213">
        <f>E8+E19</f>
        <v>-167</v>
      </c>
    </row>
    <row r="22" spans="1:5" ht="13.5" thickTop="1">
      <c r="A22" s="189"/>
      <c r="B22" s="189"/>
      <c r="C22" s="176"/>
      <c r="D22" s="210"/>
      <c r="E22" s="207"/>
    </row>
    <row r="23" spans="1:5" ht="12.75">
      <c r="A23" s="189"/>
      <c r="B23" s="189"/>
      <c r="C23" s="176"/>
      <c r="D23" s="210"/>
      <c r="E23" s="207"/>
    </row>
    <row r="24" spans="1:5" ht="12.75">
      <c r="A24" s="176" t="s">
        <v>183</v>
      </c>
      <c r="B24" s="189"/>
      <c r="C24" s="176"/>
      <c r="D24" s="210"/>
      <c r="E24" s="207"/>
    </row>
    <row r="25" spans="1:5" ht="12.75">
      <c r="A25" s="176"/>
      <c r="B25" s="176" t="s">
        <v>198</v>
      </c>
      <c r="C25" s="176">
        <v>875</v>
      </c>
      <c r="D25" s="210">
        <v>202</v>
      </c>
      <c r="E25" s="207">
        <v>429</v>
      </c>
    </row>
    <row r="26" spans="1:5" ht="12.75">
      <c r="A26" s="189"/>
      <c r="B26" s="176" t="s">
        <v>255</v>
      </c>
      <c r="C26" s="176">
        <v>-194</v>
      </c>
      <c r="D26" s="210">
        <v>-140</v>
      </c>
      <c r="E26" s="207">
        <v>-596</v>
      </c>
    </row>
    <row r="27" spans="1:5" ht="13.5" thickBot="1">
      <c r="A27" s="189"/>
      <c r="B27" s="189"/>
      <c r="C27" s="200">
        <f>C25+C26</f>
        <v>681</v>
      </c>
      <c r="D27" s="237">
        <f>D25+D26</f>
        <v>62</v>
      </c>
      <c r="E27" s="214">
        <f>E25+E26</f>
        <v>-167</v>
      </c>
    </row>
    <row r="28" spans="1:5" ht="13.5" thickTop="1">
      <c r="A28" s="189"/>
      <c r="B28" s="189"/>
      <c r="C28" s="189"/>
      <c r="D28" s="189"/>
      <c r="E28" s="189"/>
    </row>
    <row r="29" spans="1:5" ht="12.75">
      <c r="A29" s="189"/>
      <c r="B29" s="189"/>
      <c r="C29" s="189"/>
      <c r="D29" s="189"/>
      <c r="E29" s="189"/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Saarinen Tuija</dc:creator>
  <cp:keywords/>
  <dc:description/>
  <cp:lastModifiedBy>kausamo</cp:lastModifiedBy>
  <cp:lastPrinted>2010-04-22T09:18:00Z</cp:lastPrinted>
  <dcterms:created xsi:type="dcterms:W3CDTF">2006-03-27T14:54:02Z</dcterms:created>
  <dcterms:modified xsi:type="dcterms:W3CDTF">2010-04-22T10:03:09Z</dcterms:modified>
  <cp:category/>
  <cp:version/>
  <cp:contentType/>
  <cp:contentStatus/>
</cp:coreProperties>
</file>