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35" windowWidth="10005" windowHeight="10005" tabRatio="707" activeTab="0"/>
  </bookViews>
  <sheets>
    <sheet name="Základní údaje (302_001)" sheetId="1" r:id="rId1"/>
    <sheet name="Aktiva (302_002)" sheetId="2" r:id="rId2"/>
    <sheet name="Pasiva (302_003)" sheetId="3" r:id="rId3"/>
    <sheet name="Výsledovka  (302_004)" sheetId="4" r:id="rId4"/>
    <sheet name="Kontroly" sheetId="5" r:id="rId5"/>
    <sheet name="infoSheet" sheetId="6" state="hidden" r:id="rId6"/>
  </sheets>
  <externalReferences>
    <externalReference r:id="rId9"/>
  </externalReferences>
  <definedNames>
    <definedName name="i_302_001_001_001">'Základní údaje (302_001)'!$C$8</definedName>
    <definedName name="i_302_001_001_002">'Základní údaje (302_001)'!$C$6</definedName>
    <definedName name="i_302_001_001_003">'Základní údaje (302_001)'!$C$10</definedName>
    <definedName name="i_302_001_002_001">'Základní údaje (302_001)'!$C$13</definedName>
    <definedName name="i_302_001_002_002">'Základní údaje (302_001)'!$C$15</definedName>
    <definedName name="i_302_001_002_003">'Základní údaje (302_001)'!$C$17</definedName>
    <definedName name="i_302_001_002_004">'Základní údaje (302_001)'!$E$17</definedName>
    <definedName name="i_302_001_003_001">'Základní údaje (302_001)'!$C$23</definedName>
    <definedName name="i_302_001_003_002">'Základní údaje (302_001)'!$E$23</definedName>
    <definedName name="i_302_001_004_001">'Základní údaje (302_001)'!$C$20</definedName>
    <definedName name="i_302_001_004_002">'Základní údaje (302_001)'!$E$20</definedName>
    <definedName name="i_302_001_004_003">'Základní údaje (302_001)'!$F$20</definedName>
    <definedName name="i_302_002_001_001">'Aktiva (302_002)'!$C$7</definedName>
    <definedName name="i_302_002_001_002">'Aktiva (302_002)'!$C$8</definedName>
    <definedName name="i_302_002_001_003">'Aktiva (302_002)'!$C$9</definedName>
    <definedName name="i_302_002_001_004">'Aktiva (302_002)'!$C$10</definedName>
    <definedName name="i_302_002_001_005">'Aktiva (302_002)'!$C$11</definedName>
    <definedName name="i_302_002_001_006">'Aktiva (302_002)'!$C$12</definedName>
    <definedName name="i_302_002_001_007">'Aktiva (302_002)'!$C$13</definedName>
    <definedName name="i_302_002_001_008">'Aktiva (302_002)'!$C$14</definedName>
    <definedName name="i_302_002_001_009">'Aktiva (302_002)'!$C$15</definedName>
    <definedName name="i_302_002_001_010">'Aktiva (302_002)'!$C$16</definedName>
    <definedName name="i_302_002_001_011">'Aktiva (302_002)'!$C$17</definedName>
    <definedName name="i_302_002_001_012">'Aktiva (302_002)'!$C$18</definedName>
    <definedName name="i_302_002_001_013">'Aktiva (302_002)'!$C$19</definedName>
    <definedName name="i_302_002_001_014">'Aktiva (302_002)'!$C$20</definedName>
    <definedName name="i_302_002_001_015">'Aktiva (302_002)'!$C$21</definedName>
    <definedName name="i_302_002_001_016">'Aktiva (302_002)'!$C$22</definedName>
    <definedName name="i_302_002_002_001">'Aktiva (302_002)'!$D$7</definedName>
    <definedName name="i_302_002_002_002">'Aktiva (302_002)'!$D$8</definedName>
    <definedName name="i_302_002_002_003">'Aktiva (302_002)'!$D$9</definedName>
    <definedName name="i_302_002_002_004">'Aktiva (302_002)'!$D$10</definedName>
    <definedName name="i_302_002_002_005">'Aktiva (302_002)'!$D$11</definedName>
    <definedName name="i_302_002_002_006">'Aktiva (302_002)'!$D$12</definedName>
    <definedName name="i_302_002_002_007">'Aktiva (302_002)'!$D$13</definedName>
    <definedName name="i_302_002_002_008">'Aktiva (302_002)'!$D$14</definedName>
    <definedName name="i_302_002_002_009">'Aktiva (302_002)'!$D$15</definedName>
    <definedName name="i_302_002_002_010">'Aktiva (302_002)'!$D$16</definedName>
    <definedName name="i_302_002_002_011">'Aktiva (302_002)'!$D$17</definedName>
    <definedName name="i_302_002_002_012">'Aktiva (302_002)'!$D$18</definedName>
    <definedName name="i_302_002_002_013">'Aktiva (302_002)'!$D$19</definedName>
    <definedName name="i_302_002_002_014">'Aktiva (302_002)'!$D$20</definedName>
    <definedName name="i_302_002_002_015">'Aktiva (302_002)'!$D$21</definedName>
    <definedName name="i_302_002_002_016">'Aktiva (302_002)'!$D$22</definedName>
    <definedName name="i_302_003_001_001">'Pasiva (302_003)'!$C$6</definedName>
    <definedName name="i_302_003_001_002">'Pasiva (302_003)'!$C$7</definedName>
    <definedName name="i_302_003_001_003">'Pasiva (302_003)'!$C$8</definedName>
    <definedName name="i_302_003_001_004">'Pasiva (302_003)'!$C$9</definedName>
    <definedName name="i_302_003_001_005">'Pasiva (302_003)'!$C$10</definedName>
    <definedName name="i_302_003_001_006">'Pasiva (302_003)'!$C$11</definedName>
    <definedName name="i_302_003_001_007">'Pasiva (302_003)'!$C$12</definedName>
    <definedName name="i_302_003_001_008">'Pasiva (302_003)'!$C$13</definedName>
    <definedName name="i_302_003_001_009">'Pasiva (302_003)'!$C$14</definedName>
    <definedName name="i_302_003_001_010">'Pasiva (302_003)'!$C$15</definedName>
    <definedName name="i_302_003_001_011">'Pasiva (302_003)'!$C$16</definedName>
    <definedName name="i_302_003_001_012">'Pasiva (302_003)'!$C$17</definedName>
    <definedName name="i_302_003_001_013">'Pasiva (302_003)'!$C$18</definedName>
    <definedName name="i_302_003_001_014">'Pasiva (302_003)'!$C$19</definedName>
    <definedName name="i_302_003_001_015">'Pasiva (302_003)'!$C$20</definedName>
    <definedName name="i_302_003_001_016">'Pasiva (302_003)'!$C$21</definedName>
    <definedName name="i_302_003_001_017">'Pasiva (302_003)'!$C$22</definedName>
    <definedName name="i_302_003_001_018">'Pasiva (302_003)'!$C$23</definedName>
    <definedName name="i_302_003_001_019">'Pasiva (302_003)'!$C$24</definedName>
    <definedName name="i_302_003_002_001">'Pasiva (302_003)'!$D$6</definedName>
    <definedName name="i_302_003_002_002">'Pasiva (302_003)'!$D$7</definedName>
    <definedName name="i_302_003_002_003">'Pasiva (302_003)'!$D$8</definedName>
    <definedName name="i_302_003_002_004">'Pasiva (302_003)'!$D$9</definedName>
    <definedName name="i_302_003_002_005">'Pasiva (302_003)'!$D$10</definedName>
    <definedName name="i_302_003_002_006">'Pasiva (302_003)'!$D$11</definedName>
    <definedName name="i_302_003_002_007">'Pasiva (302_003)'!$D$12</definedName>
    <definedName name="i_302_003_002_008">'Pasiva (302_003)'!$D$13</definedName>
    <definedName name="i_302_003_002_009">'Pasiva (302_003)'!$D$14</definedName>
    <definedName name="i_302_003_002_010">'Pasiva (302_003)'!$D$15</definedName>
    <definedName name="i_302_003_002_011">'Pasiva (302_003)'!$D$16</definedName>
    <definedName name="i_302_003_002_012">'Pasiva (302_003)'!$D$17</definedName>
    <definedName name="i_302_003_002_013">'Pasiva (302_003)'!$D$18</definedName>
    <definedName name="i_302_003_002_014">'Pasiva (302_003)'!$D$19</definedName>
    <definedName name="i_302_003_002_015">'Pasiva (302_003)'!$D$20</definedName>
    <definedName name="i_302_003_002_016">'Pasiva (302_003)'!$D$21</definedName>
    <definedName name="i_302_003_002_017">'Pasiva (302_003)'!$D$22</definedName>
    <definedName name="i_302_003_002_018">'Pasiva (302_003)'!$D$23</definedName>
    <definedName name="i_302_003_002_019">'Pasiva (302_003)'!$D$24</definedName>
    <definedName name="i_302_004_001_001">'Výsledovka  (302_004)'!$C$6</definedName>
    <definedName name="i_302_004_001_002">'Výsledovka  (302_004)'!$C$7</definedName>
    <definedName name="i_302_004_001_003">'Výsledovka  (302_004)'!$C$8</definedName>
    <definedName name="i_302_004_001_004">'Výsledovka  (302_004)'!$C$9</definedName>
    <definedName name="i_302_004_001_005">'Výsledovka  (302_004)'!$C$10</definedName>
    <definedName name="i_302_004_001_006">'Výsledovka  (302_004)'!$C$11</definedName>
    <definedName name="i_302_004_001_007">'Výsledovka  (302_004)'!$C$12</definedName>
    <definedName name="i_302_004_001_008">'Výsledovka  (302_004)'!$C$15</definedName>
    <definedName name="i_302_004_001_009">'Výsledovka  (302_004)'!$C$13</definedName>
    <definedName name="i_302_004_001_010">'Výsledovka  (302_004)'!$C$14</definedName>
    <definedName name="i_302_004_001_011">'Výsledovka  (302_004)'!$C$16</definedName>
    <definedName name="i_302_004_001_012">'Výsledovka  (302_004)'!$C$17</definedName>
    <definedName name="i_302_004_001_013">'Výsledovka  (302_004)'!$C$18</definedName>
    <definedName name="i_302_004_001_014">'Výsledovka  (302_004)'!$C$19</definedName>
    <definedName name="i_302_004_001_015">'Výsledovka  (302_004)'!$C$20</definedName>
    <definedName name="i_302_004_001_016">'Výsledovka  (302_004)'!$C$21</definedName>
    <definedName name="i_302_004_001_017">'Výsledovka  (302_004)'!$C$22</definedName>
    <definedName name="i_302_004_001_018">'Výsledovka  (302_004)'!$C$23</definedName>
    <definedName name="i_302_004_002_001">'Výsledovka  (302_004)'!$D$6</definedName>
    <definedName name="i_302_004_002_002">'Výsledovka  (302_004)'!$D$7</definedName>
    <definedName name="i_302_004_002_003">'Výsledovka  (302_004)'!$D$8</definedName>
    <definedName name="i_302_004_002_004">'Výsledovka  (302_004)'!$D$9</definedName>
    <definedName name="i_302_004_002_005">'Výsledovka  (302_004)'!$D$10</definedName>
    <definedName name="i_302_004_002_006">'Výsledovka  (302_004)'!$D$11</definedName>
    <definedName name="i_302_004_002_007">'Výsledovka  (302_004)'!$D$12</definedName>
    <definedName name="i_302_004_002_008">'Výsledovka  (302_004)'!$D$15</definedName>
    <definedName name="i_302_004_002_009">'Výsledovka  (302_004)'!$D$13</definedName>
    <definedName name="i_302_004_002_010">'Výsledovka  (302_004)'!$D$14</definedName>
    <definedName name="i_302_004_002_011">'Výsledovka  (302_004)'!$D$16</definedName>
    <definedName name="i_302_004_002_012">'Výsledovka  (302_004)'!$D$17</definedName>
    <definedName name="i_302_004_002_013">'Výsledovka  (302_004)'!$D$18</definedName>
    <definedName name="i_302_004_002_014">'Výsledovka  (302_004)'!$D$19</definedName>
    <definedName name="i_302_004_002_015">'Výsledovka  (302_004)'!$D$20</definedName>
    <definedName name="i_302_004_002_016">'Výsledovka  (302_004)'!$D$21</definedName>
    <definedName name="i_302_004_002_017">'Výsledovka  (302_004)'!$D$22</definedName>
    <definedName name="i_302_004_002_018">'Výsledovka  (302_004)'!$D$23</definedName>
    <definedName name="id_DVP">'Základní údaje (302_001)'!$C$20</definedName>
    <definedName name="id_ICO">'Základní údaje (302_001)'!$C$8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<sst xmlns="http://schemas.openxmlformats.org/spreadsheetml/2006/main" count="157" uniqueCount="141">
  <si>
    <t>Základní údaje</t>
  </si>
  <si>
    <t>Název emitenta</t>
  </si>
  <si>
    <t>Adresa sídla</t>
  </si>
  <si>
    <t>Emitent</t>
  </si>
  <si>
    <t>Jméno</t>
  </si>
  <si>
    <t>Funkce</t>
  </si>
  <si>
    <t>E-mail</t>
  </si>
  <si>
    <t>Telefon</t>
  </si>
  <si>
    <t>Kontaktní osoba</t>
  </si>
  <si>
    <t>Jednotky</t>
  </si>
  <si>
    <t>Měna</t>
  </si>
  <si>
    <t>Další informace k formulářům</t>
  </si>
  <si>
    <t>Datum vzniku IP</t>
  </si>
  <si>
    <t>Typ informační povinnosti</t>
  </si>
  <si>
    <t>Informační povinnost</t>
  </si>
  <si>
    <t>Výroční zpráva</t>
  </si>
  <si>
    <t>Aktiva</t>
  </si>
  <si>
    <t>Datum</t>
  </si>
  <si>
    <t>Hotovost a pohledávky za centrální bankou</t>
  </si>
  <si>
    <t>Státní pokladniční poukázky, jiné poukázky a jiné státní cenné papíry</t>
  </si>
  <si>
    <t>Pohledávky za bankami</t>
  </si>
  <si>
    <t>Úvěry a půjčky klientům</t>
  </si>
  <si>
    <t>Rezervy a opravné položky k úvěrům a pohledávkám</t>
  </si>
  <si>
    <t>Cenné papíry k obchodování</t>
  </si>
  <si>
    <t>Cenné papíry k prodeji</t>
  </si>
  <si>
    <t>Cenné papíry držené do splatnosti</t>
  </si>
  <si>
    <t>Účasti s rozhodujícím a podstatným vlivem</t>
  </si>
  <si>
    <t>Kladné reálné hodnoty finančních derivátů</t>
  </si>
  <si>
    <t>Odložená daňová pohledávka</t>
  </si>
  <si>
    <t>Dlouhodobý hmotný a nehmotný majetek</t>
  </si>
  <si>
    <t>Náklady a příjmy příštích období</t>
  </si>
  <si>
    <t>Ostatní aktiva</t>
  </si>
  <si>
    <t>Aktiva celkem</t>
  </si>
  <si>
    <t>Běžné období</t>
  </si>
  <si>
    <t>Minulé období</t>
  </si>
  <si>
    <t>Pasiva</t>
  </si>
  <si>
    <t>Základní kapitál</t>
  </si>
  <si>
    <t>Emisní ážio, rezervní a kapitálové fondy</t>
  </si>
  <si>
    <t>Oceňovací rozdíly</t>
  </si>
  <si>
    <t>Nerozdělený zisk nebo neuhrazená ztráta z předchozích období</t>
  </si>
  <si>
    <t>Zisk nebo ztráta za účetní období</t>
  </si>
  <si>
    <t>Menšinové podíly</t>
  </si>
  <si>
    <t>Ostatní vlastní kapitál</t>
  </si>
  <si>
    <t>Vlastní kapitál celkem</t>
  </si>
  <si>
    <t>Závazky vůči bankám</t>
  </si>
  <si>
    <t>Závazky vůči klientům</t>
  </si>
  <si>
    <t>Závazky z dluhových cenných papírů</t>
  </si>
  <si>
    <t>Výnosy a výdaje příštích období</t>
  </si>
  <si>
    <t>Záporné reálné hodnoty finančních derivátů</t>
  </si>
  <si>
    <t>Odložený daňový závazek</t>
  </si>
  <si>
    <t>Rezervy</t>
  </si>
  <si>
    <t>Ostatní pasiva</t>
  </si>
  <si>
    <t>Podřízené závazky</t>
  </si>
  <si>
    <t>Vlastní kapitál a závazky celkem</t>
  </si>
  <si>
    <t>Úrokové a obdobné výnosy</t>
  </si>
  <si>
    <t>Úrokové a obdobné náklady</t>
  </si>
  <si>
    <t>Čistý zisk/ztráta  z poplatků a provizí</t>
  </si>
  <si>
    <t>Dividendové a obdobné výnosy</t>
  </si>
  <si>
    <t>Čistý zisk/ztráta z finančních operací</t>
  </si>
  <si>
    <t>Jiné provozní výnosy</t>
  </si>
  <si>
    <t>Správní náklady</t>
  </si>
  <si>
    <t>Odpisy hmotného a nehmotného majetku</t>
  </si>
  <si>
    <t>Jiné provozní náklady</t>
  </si>
  <si>
    <t>Tvorba rezerv a opravných položek na ztráty z úvěrů, investic a ostatní rizika</t>
  </si>
  <si>
    <t>-     z toho: k úvěrům a pohledávkám</t>
  </si>
  <si>
    <t>Zisk/ztráta z majetkových účastí</t>
  </si>
  <si>
    <t>Zisk/ztráta před zdaněním</t>
  </si>
  <si>
    <t>Daň z příjmů</t>
  </si>
  <si>
    <t>Zisk/ztráta po zdanění (včetně menšinových podílů)</t>
  </si>
  <si>
    <t>-     Přiřaditelný většinovým podílům</t>
  </si>
  <si>
    <t>-     Přiřaditelný menšinovým podílům</t>
  </si>
  <si>
    <t>id_kontroly</t>
  </si>
  <si>
    <t>Charakteristika</t>
  </si>
  <si>
    <t>Výsledek</t>
  </si>
  <si>
    <t>302_002_001_016_001</t>
  </si>
  <si>
    <t>Aktiva celkem BO</t>
  </si>
  <si>
    <t/>
  </si>
  <si>
    <t>302_002_002_016_001</t>
  </si>
  <si>
    <t>Aktiva celkem MO</t>
  </si>
  <si>
    <t>302_003_001_009_001</t>
  </si>
  <si>
    <t>VK celkem BO</t>
  </si>
  <si>
    <t>302_003_001_019_001</t>
  </si>
  <si>
    <t>Bilance BO</t>
  </si>
  <si>
    <t>302_003_001_019_002</t>
  </si>
  <si>
    <t>Pasiva celkem BO</t>
  </si>
  <si>
    <t>302_003_002_009_001</t>
  </si>
  <si>
    <t>VK celkem MO</t>
  </si>
  <si>
    <t>302_003_002_019_001</t>
  </si>
  <si>
    <t>Pasiva celkem MO</t>
  </si>
  <si>
    <t>302_003_002_019_002</t>
  </si>
  <si>
    <t>Bilance MO</t>
  </si>
  <si>
    <t>302_001_001_001_999</t>
  </si>
  <si>
    <t>Kontrola na prázdnost povinného parametru 302_001_001_001</t>
  </si>
  <si>
    <t>302_001_001_002_999</t>
  </si>
  <si>
    <t>Kontrola na prázdnost povinného parametru 302_001_001_002</t>
  </si>
  <si>
    <t>302_001_001_003_999</t>
  </si>
  <si>
    <t>Kontrola na prázdnost povinného parametru 302_001_001_003</t>
  </si>
  <si>
    <t>302_001_002_001_999</t>
  </si>
  <si>
    <t>Kontrola na prázdnost povinného parametru 302_001_002_001</t>
  </si>
  <si>
    <t>302_001_002_003_999</t>
  </si>
  <si>
    <t>Kontrola na prázdnost povinného parametru 302_001_002_003</t>
  </si>
  <si>
    <t>302_001_003_001_999</t>
  </si>
  <si>
    <t>Kontrola na prázdnost povinného parametru 302_001_003_001</t>
  </si>
  <si>
    <t>302_001_003_002_999</t>
  </si>
  <si>
    <t>Kontrola na prázdnost povinného parametru 302_001_003_002</t>
  </si>
  <si>
    <t>302_001_004_001_999</t>
  </si>
  <si>
    <t>Kontrola na prázdnost povinného parametru 302_001_004_001</t>
  </si>
  <si>
    <t>302_001_004_002_999</t>
  </si>
  <si>
    <t>Kontrola na prázdnost povinného parametru 302_001_004_002</t>
  </si>
  <si>
    <t>302_002_001_001_999</t>
  </si>
  <si>
    <t>Kontrola na prázdnost povinného parametru 302_002_001_001</t>
  </si>
  <si>
    <t>302_002_002_001_999</t>
  </si>
  <si>
    <t>Kontrola na prázdnost povinného parametru 302_002_002_001</t>
  </si>
  <si>
    <t>302_003_001_001_999</t>
  </si>
  <si>
    <t>Kontrola na prázdnost povinného parametru 302_003_001_001</t>
  </si>
  <si>
    <t>302_003_002_001_999</t>
  </si>
  <si>
    <t>Kontrola na prázdnost povinného parametru 302_003_002_001</t>
  </si>
  <si>
    <t>302_004_001_001_999</t>
  </si>
  <si>
    <t>Kontrola na prázdnost povinného parametru 302_004_001_001</t>
  </si>
  <si>
    <t>302_004_002_001_999</t>
  </si>
  <si>
    <t>Kontrola na prázdnost povinného parametru 302_004_002_001</t>
  </si>
  <si>
    <t>form</t>
  </si>
  <si>
    <t>table</t>
  </si>
  <si>
    <t>CZK</t>
  </si>
  <si>
    <t>EUR</t>
  </si>
  <si>
    <t>USD</t>
  </si>
  <si>
    <t>GBP</t>
  </si>
  <si>
    <t>IČ</t>
  </si>
  <si>
    <t>Výsledovka</t>
  </si>
  <si>
    <t>Konsolidovaná zpráva</t>
  </si>
  <si>
    <t>302_001_004_003_999</t>
  </si>
  <si>
    <t>Kontrola na prázdnost povinného parametru 302_001_004_003</t>
  </si>
  <si>
    <t>Ano</t>
  </si>
  <si>
    <t>Ne</t>
  </si>
  <si>
    <t>Česká spořitelna, a.s.</t>
  </si>
  <si>
    <t>45244782</t>
  </si>
  <si>
    <t>Olbrachtova 62/1929, Praha 4, 140 00</t>
  </si>
  <si>
    <t>René Brázda</t>
  </si>
  <si>
    <t>specialista</t>
  </si>
  <si>
    <t>rbrazda@csas.cz</t>
  </si>
  <si>
    <t>224995229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</si>
</sst>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"/>
    <numFmt numFmtId="168" formatCode="[$-405]d\.\ mmmm\ yyyy"/>
  </numFmts>
  <fonts count="7">
    <font>
      <sz val="10"/>
      <name val="Arial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2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sz val="10"/>
      <name val="Arial"/>
      <family val="0"/>
    </font>
    <font>
      <b/>
      <sz val="12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4" borderId="3" xfId="0" applyNumberFormat="1" applyFont="1" applyFill="1" applyBorder="1" applyAlignment="1" applyProtection="1">
      <alignment horizontal="right" vertical="center"/>
      <protection locked="0"/>
    </xf>
    <xf numFmtId="3" fontId="1" fillId="4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4" borderId="14" xfId="0" applyNumberFormat="1" applyFont="1" applyFill="1" applyBorder="1" applyAlignment="1" applyProtection="1">
      <alignment horizontal="right" vertical="center"/>
      <protection locked="0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left" vertical="center" wrapText="1"/>
    </xf>
    <xf numFmtId="49" fontId="1" fillId="4" borderId="15" xfId="0" applyNumberFormat="1" applyFont="1" applyFill="1" applyBorder="1" applyAlignment="1" applyProtection="1">
      <alignment horizontal="left" vertical="center"/>
      <protection/>
    </xf>
    <xf numFmtId="0" fontId="1" fillId="5" borderId="17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49" fontId="4" fillId="2" borderId="20" xfId="0" applyNumberFormat="1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1" fillId="4" borderId="19" xfId="0" applyFont="1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4" fontId="1" fillId="4" borderId="18" xfId="0" applyNumberFormat="1" applyFont="1" applyFill="1" applyBorder="1" applyAlignment="1" applyProtection="1">
      <alignment horizontal="left" vertical="center"/>
      <protection locked="0"/>
    </xf>
    <xf numFmtId="49" fontId="4" fillId="2" borderId="25" xfId="0" applyNumberFormat="1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1" fillId="4" borderId="19" xfId="0" applyNumberFormat="1" applyFont="1" applyFill="1" applyBorder="1" applyAlignment="1" applyProtection="1">
      <alignment horizontal="left" vertical="center"/>
      <protection locked="0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 applyProtection="1">
      <alignment horizontal="left" vertical="center"/>
      <protection locked="0"/>
    </xf>
    <xf numFmtId="49" fontId="1" fillId="4" borderId="30" xfId="0" applyNumberFormat="1" applyFont="1" applyFill="1" applyBorder="1" applyAlignment="1" applyProtection="1">
      <alignment horizontal="left" vertical="center"/>
      <protection locked="0"/>
    </xf>
    <xf numFmtId="49" fontId="1" fillId="4" borderId="31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F23"/>
  <sheetViews>
    <sheetView showGridLines="0" tabSelected="1" workbookViewId="0" topLeftCell="A1">
      <selection activeCell="C6" sqref="C6:F6"/>
    </sheetView>
  </sheetViews>
  <sheetFormatPr defaultColWidth="8.00390625" defaultRowHeight="11.25" customHeight="1"/>
  <cols>
    <col min="1" max="1" width="1.28515625" style="3" customWidth="1"/>
    <col min="2" max="2" width="19.00390625" style="3" customWidth="1"/>
    <col min="3" max="3" width="14.00390625" style="3" customWidth="1"/>
    <col min="4" max="4" width="11.00390625" style="3" customWidth="1"/>
    <col min="5" max="7" width="19.00390625" style="3" customWidth="1"/>
    <col min="8" max="16384" width="8.00390625" style="3" customWidth="1"/>
  </cols>
  <sheetData>
    <row r="1" ht="19.5" customHeight="1" thickBot="1"/>
    <row r="2" spans="2:6" ht="19.5" customHeight="1">
      <c r="B2" s="47" t="s">
        <v>0</v>
      </c>
      <c r="C2" s="48"/>
      <c r="D2" s="48"/>
      <c r="E2" s="48"/>
      <c r="F2" s="49"/>
    </row>
    <row r="3" spans="2:6" ht="19.5" customHeight="1" thickBot="1">
      <c r="B3" s="50"/>
      <c r="C3" s="51"/>
      <c r="D3" s="51"/>
      <c r="E3" s="51"/>
      <c r="F3" s="52"/>
    </row>
    <row r="4" ht="19.5" customHeight="1" thickBot="1"/>
    <row r="5" spans="2:6" ht="19.5" customHeight="1">
      <c r="B5" s="39" t="s">
        <v>3</v>
      </c>
      <c r="C5" s="43" t="s">
        <v>1</v>
      </c>
      <c r="D5" s="44"/>
      <c r="E5" s="44"/>
      <c r="F5" s="36"/>
    </row>
    <row r="6" spans="2:6" ht="19.5" customHeight="1" thickBot="1">
      <c r="B6" s="40"/>
      <c r="C6" s="45" t="s">
        <v>134</v>
      </c>
      <c r="D6" s="34"/>
      <c r="E6" s="34"/>
      <c r="F6" s="38"/>
    </row>
    <row r="7" spans="2:6" ht="19.5" customHeight="1">
      <c r="B7" s="40"/>
      <c r="C7" s="43" t="s">
        <v>127</v>
      </c>
      <c r="D7" s="44"/>
      <c r="E7" s="44"/>
      <c r="F7" s="36"/>
    </row>
    <row r="8" spans="2:6" ht="19.5" customHeight="1" thickBot="1">
      <c r="B8" s="40"/>
      <c r="C8" s="45" t="s">
        <v>135</v>
      </c>
      <c r="D8" s="34"/>
      <c r="E8" s="34"/>
      <c r="F8" s="38"/>
    </row>
    <row r="9" spans="2:6" ht="19.5" customHeight="1">
      <c r="B9" s="40"/>
      <c r="C9" s="43" t="s">
        <v>2</v>
      </c>
      <c r="D9" s="44"/>
      <c r="E9" s="44"/>
      <c r="F9" s="36"/>
    </row>
    <row r="10" spans="2:6" ht="19.5" customHeight="1" thickBot="1">
      <c r="B10" s="41"/>
      <c r="C10" s="45" t="s">
        <v>136</v>
      </c>
      <c r="D10" s="34"/>
      <c r="E10" s="34"/>
      <c r="F10" s="38"/>
    </row>
    <row r="11" spans="2:5" ht="19.5" customHeight="1" thickBot="1">
      <c r="B11" s="2"/>
      <c r="C11" s="2"/>
      <c r="D11" s="2"/>
      <c r="E11" s="2"/>
    </row>
    <row r="12" spans="2:6" ht="19.5" customHeight="1">
      <c r="B12" s="39" t="s">
        <v>8</v>
      </c>
      <c r="C12" s="43" t="s">
        <v>4</v>
      </c>
      <c r="D12" s="44"/>
      <c r="E12" s="44"/>
      <c r="F12" s="36"/>
    </row>
    <row r="13" spans="2:6" ht="19.5" customHeight="1" thickBot="1">
      <c r="B13" s="40"/>
      <c r="C13" s="59" t="s">
        <v>137</v>
      </c>
      <c r="D13" s="60"/>
      <c r="E13" s="60"/>
      <c r="F13" s="61"/>
    </row>
    <row r="14" spans="2:6" ht="19.5" customHeight="1">
      <c r="B14" s="40"/>
      <c r="C14" s="43" t="s">
        <v>5</v>
      </c>
      <c r="D14" s="44"/>
      <c r="E14" s="44"/>
      <c r="F14" s="36"/>
    </row>
    <row r="15" spans="2:6" ht="19.5" customHeight="1" thickBot="1">
      <c r="B15" s="40"/>
      <c r="C15" s="45" t="s">
        <v>138</v>
      </c>
      <c r="D15" s="34"/>
      <c r="E15" s="34"/>
      <c r="F15" s="38"/>
    </row>
    <row r="16" spans="2:6" ht="19.5" customHeight="1">
      <c r="B16" s="40"/>
      <c r="C16" s="43" t="s">
        <v>6</v>
      </c>
      <c r="D16" s="44"/>
      <c r="E16" s="35" t="s">
        <v>7</v>
      </c>
      <c r="F16" s="36"/>
    </row>
    <row r="17" spans="2:6" ht="19.5" customHeight="1" thickBot="1">
      <c r="B17" s="41"/>
      <c r="C17" s="45" t="s">
        <v>139</v>
      </c>
      <c r="D17" s="34"/>
      <c r="E17" s="46" t="s">
        <v>140</v>
      </c>
      <c r="F17" s="38"/>
    </row>
    <row r="18" spans="3:5" ht="19.5" customHeight="1" thickBot="1">
      <c r="C18" s="2"/>
      <c r="E18" s="2"/>
    </row>
    <row r="19" spans="2:6" ht="25.5" customHeight="1" thickBot="1">
      <c r="B19" s="39" t="s">
        <v>14</v>
      </c>
      <c r="C19" s="43" t="s">
        <v>12</v>
      </c>
      <c r="D19" s="44"/>
      <c r="E19" s="29" t="s">
        <v>13</v>
      </c>
      <c r="F19" s="30" t="s">
        <v>129</v>
      </c>
    </row>
    <row r="20" spans="2:6" ht="19.5" customHeight="1" thickBot="1">
      <c r="B20" s="41"/>
      <c r="C20" s="42">
        <v>39813</v>
      </c>
      <c r="D20" s="34"/>
      <c r="E20" s="31" t="s">
        <v>15</v>
      </c>
      <c r="F20" s="32">
        <v>1</v>
      </c>
    </row>
    <row r="21" spans="3:5" ht="19.5" customHeight="1" thickBot="1">
      <c r="C21" s="2"/>
      <c r="E21" s="2"/>
    </row>
    <row r="22" spans="2:6" ht="19.5" customHeight="1">
      <c r="B22" s="39" t="s">
        <v>11</v>
      </c>
      <c r="C22" s="43" t="s">
        <v>9</v>
      </c>
      <c r="D22" s="44"/>
      <c r="E22" s="35" t="s">
        <v>10</v>
      </c>
      <c r="F22" s="36"/>
    </row>
    <row r="23" spans="2:6" ht="19.5" customHeight="1" thickBot="1">
      <c r="B23" s="41"/>
      <c r="C23" s="33">
        <v>1000000</v>
      </c>
      <c r="D23" s="34"/>
      <c r="E23" s="37">
        <v>1</v>
      </c>
      <c r="F23" s="38"/>
    </row>
    <row r="24" ht="19.5" customHeight="1"/>
    <row r="25" ht="19.5" customHeight="1"/>
    <row r="26" ht="19.5" customHeight="1"/>
    <row r="27" ht="19.5" customHeight="1"/>
  </sheetData>
  <sheetProtection sheet="1" objects="1" scenarios="1"/>
  <mergeCells count="25">
    <mergeCell ref="B2:F3"/>
    <mergeCell ref="C5:F5"/>
    <mergeCell ref="C6:F6"/>
    <mergeCell ref="C7:F7"/>
    <mergeCell ref="C8:F8"/>
    <mergeCell ref="C9:F9"/>
    <mergeCell ref="C10:F10"/>
    <mergeCell ref="C12:F12"/>
    <mergeCell ref="E16:F16"/>
    <mergeCell ref="E17:F17"/>
    <mergeCell ref="C19:D19"/>
    <mergeCell ref="C13:F13"/>
    <mergeCell ref="C14:F14"/>
    <mergeCell ref="C15:F15"/>
    <mergeCell ref="C16:D16"/>
    <mergeCell ref="C23:D23"/>
    <mergeCell ref="E22:F22"/>
    <mergeCell ref="E23:F23"/>
    <mergeCell ref="B5:B10"/>
    <mergeCell ref="B12:B17"/>
    <mergeCell ref="B19:B20"/>
    <mergeCell ref="B22:B23"/>
    <mergeCell ref="C20:D20"/>
    <mergeCell ref="C22:D22"/>
    <mergeCell ref="C17:D17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F22"/>
  <sheetViews>
    <sheetView showGridLines="0" workbookViewId="0" topLeftCell="A4">
      <selection activeCell="E10" sqref="E10"/>
    </sheetView>
  </sheetViews>
  <sheetFormatPr defaultColWidth="8.00390625" defaultRowHeight="12.75"/>
  <cols>
    <col min="1" max="1" width="1.28515625" style="0" customWidth="1"/>
    <col min="2" max="2" width="35.00390625" style="0" customWidth="1"/>
    <col min="3" max="4" width="18.28125" style="0" customWidth="1"/>
    <col min="5" max="8" width="19.00390625" style="0" customWidth="1"/>
  </cols>
  <sheetData>
    <row r="1" ht="13.5" thickBot="1"/>
    <row r="2" spans="2:4" ht="12.75">
      <c r="B2" s="53" t="s">
        <v>16</v>
      </c>
      <c r="C2" s="54"/>
      <c r="D2" s="55"/>
    </row>
    <row r="3" spans="2:4" ht="13.5" thickBot="1">
      <c r="B3" s="56"/>
      <c r="C3" s="57"/>
      <c r="D3" s="58"/>
    </row>
    <row r="4" ht="9.75" customHeight="1"/>
    <row r="5" ht="9.75" customHeight="1" thickBot="1"/>
    <row r="6" spans="3:4" ht="24" customHeight="1" thickBot="1">
      <c r="C6" s="5" t="s">
        <v>33</v>
      </c>
      <c r="D6" s="5" t="s">
        <v>34</v>
      </c>
    </row>
    <row r="7" spans="2:6" ht="24" customHeight="1" thickBot="1">
      <c r="B7" s="7" t="s">
        <v>17</v>
      </c>
      <c r="C7" s="23">
        <v>39813</v>
      </c>
      <c r="D7" s="23">
        <v>39447</v>
      </c>
      <c r="E7" s="22"/>
      <c r="F7" s="22"/>
    </row>
    <row r="8" spans="2:4" ht="24" customHeight="1">
      <c r="B8" s="6" t="s">
        <v>18</v>
      </c>
      <c r="C8" s="24">
        <v>24285</v>
      </c>
      <c r="D8" s="24">
        <v>20394</v>
      </c>
    </row>
    <row r="9" spans="2:4" ht="24" customHeight="1">
      <c r="B9" s="4" t="s">
        <v>19</v>
      </c>
      <c r="C9" s="24">
        <f>35377+406+25548+77529</f>
        <v>138860</v>
      </c>
      <c r="D9" s="24">
        <f>23297+282+23664+82143</f>
        <v>129386</v>
      </c>
    </row>
    <row r="10" spans="2:4" ht="24" customHeight="1">
      <c r="B10" s="4" t="s">
        <v>20</v>
      </c>
      <c r="C10" s="24">
        <f>93306</f>
        <v>93306</v>
      </c>
      <c r="D10" s="24">
        <f>65688</f>
        <v>65688</v>
      </c>
    </row>
    <row r="11" spans="2:4" ht="24" customHeight="1">
      <c r="B11" s="4" t="s">
        <v>21</v>
      </c>
      <c r="C11" s="24">
        <v>461424</v>
      </c>
      <c r="D11" s="24">
        <v>418415</v>
      </c>
    </row>
    <row r="12" spans="2:4" ht="24" customHeight="1">
      <c r="B12" s="4" t="s">
        <v>22</v>
      </c>
      <c r="C12" s="24">
        <v>-8929</v>
      </c>
      <c r="D12" s="24">
        <v>-6810</v>
      </c>
    </row>
    <row r="13" spans="2:4" ht="24" customHeight="1">
      <c r="B13" s="4" t="s">
        <v>23</v>
      </c>
      <c r="C13" s="24">
        <f>-35377-406+36709+19226</f>
        <v>20152</v>
      </c>
      <c r="D13" s="24">
        <f>-23297-282+28436+25405</f>
        <v>30262</v>
      </c>
    </row>
    <row r="14" spans="2:4" ht="24" customHeight="1">
      <c r="B14" s="4" t="s">
        <v>24</v>
      </c>
      <c r="C14" s="24">
        <f>-25548+35015</f>
        <v>9467</v>
      </c>
      <c r="D14" s="24">
        <f>-23664+35486</f>
        <v>11822</v>
      </c>
    </row>
    <row r="15" spans="2:4" ht="24" customHeight="1">
      <c r="B15" s="4" t="s">
        <v>25</v>
      </c>
      <c r="C15" s="24">
        <f>-77529+118938</f>
        <v>41409</v>
      </c>
      <c r="D15" s="24">
        <f>-82143+137486</f>
        <v>55343</v>
      </c>
    </row>
    <row r="16" spans="2:4" ht="24" customHeight="1">
      <c r="B16" s="4" t="s">
        <v>26</v>
      </c>
      <c r="C16" s="24">
        <v>372</v>
      </c>
      <c r="D16" s="24">
        <v>373</v>
      </c>
    </row>
    <row r="17" spans="2:4" ht="24" customHeight="1">
      <c r="B17" s="4" t="s">
        <v>27</v>
      </c>
      <c r="C17" s="24">
        <v>27138</v>
      </c>
      <c r="D17" s="24">
        <v>17674</v>
      </c>
    </row>
    <row r="18" spans="2:4" ht="24" customHeight="1">
      <c r="B18" s="4" t="s">
        <v>28</v>
      </c>
      <c r="C18" s="24">
        <v>627</v>
      </c>
      <c r="D18" s="24">
        <v>366</v>
      </c>
    </row>
    <row r="19" spans="2:4" ht="24" customHeight="1">
      <c r="B19" s="4" t="s">
        <v>29</v>
      </c>
      <c r="C19" s="24">
        <f>177+3751+15401</f>
        <v>19329</v>
      </c>
      <c r="D19" s="24">
        <f>19755+78</f>
        <v>19833</v>
      </c>
    </row>
    <row r="20" spans="2:4" ht="24" customHeight="1">
      <c r="B20" s="4" t="s">
        <v>30</v>
      </c>
      <c r="C20" s="24">
        <f>5018+1930+2773</f>
        <v>9721</v>
      </c>
      <c r="D20" s="24">
        <f>5011+1738+2993</f>
        <v>9742</v>
      </c>
    </row>
    <row r="21" spans="2:4" ht="24" customHeight="1" thickBot="1">
      <c r="B21" s="8" t="s">
        <v>31</v>
      </c>
      <c r="C21" s="24">
        <f>-627-5018-1930-2773+235+13563+5631+15988</f>
        <v>25069</v>
      </c>
      <c r="D21" s="24">
        <f>-366-9742+15808+1+13626+4319+17991</f>
        <v>41637</v>
      </c>
    </row>
    <row r="22" spans="2:4" ht="24" customHeight="1" thickBot="1">
      <c r="B22" s="9" t="s">
        <v>32</v>
      </c>
      <c r="C22" s="26">
        <f>i_302_002_001_002+i_302_002_001_003+i_302_002_001_004+i_302_002_001_005+i_302_002_001_006+i_302_002_001_007+i_302_002_001_008+i_302_002_001_009+i_302_002_001_010+i_302_002_001_011+i_302_002_001_012+i_302_002_001_013+i_302_002_001_014+i_302_002_001_015</f>
        <v>862230</v>
      </c>
      <c r="D22" s="26">
        <f>i_302_002_002_002+i_302_002_002_003+i_302_002_002_004+i_302_002_002_005+i_302_002_002_006+i_302_002_002_007+i_302_002_002_008+i_302_002_002_009+i_302_002_002_010+i_302_002_002_011+i_302_002_002_012+i_302_002_002_013+i_302_002_002_014+i_302_002_002_015</f>
        <v>814125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F24"/>
  <sheetViews>
    <sheetView showGridLines="0" workbookViewId="0" topLeftCell="A1">
      <selection activeCell="E15" sqref="E15"/>
    </sheetView>
  </sheetViews>
  <sheetFormatPr defaultColWidth="8.00390625" defaultRowHeight="11.25" customHeight="1"/>
  <cols>
    <col min="1" max="1" width="1.28515625" style="0" customWidth="1"/>
    <col min="2" max="2" width="35.00390625" style="10" customWidth="1"/>
    <col min="3" max="6" width="19.00390625" style="0" customWidth="1"/>
  </cols>
  <sheetData>
    <row r="1" ht="23.25" customHeight="1" thickBot="1"/>
    <row r="2" spans="2:4" ht="23.25" customHeight="1">
      <c r="B2" s="53" t="s">
        <v>35</v>
      </c>
      <c r="C2" s="54"/>
      <c r="D2" s="55"/>
    </row>
    <row r="3" spans="2:4" ht="23.25" customHeight="1" thickBot="1">
      <c r="B3" s="56"/>
      <c r="C3" s="57"/>
      <c r="D3" s="58"/>
    </row>
    <row r="4" spans="3:4" ht="23.25" customHeight="1" thickBot="1">
      <c r="C4" s="1"/>
      <c r="D4" s="1"/>
    </row>
    <row r="5" spans="3:4" ht="24" customHeight="1" thickBot="1">
      <c r="C5" s="5" t="s">
        <v>33</v>
      </c>
      <c r="D5" s="5" t="s">
        <v>34</v>
      </c>
    </row>
    <row r="6" spans="2:6" ht="24" customHeight="1" thickBot="1">
      <c r="B6" s="15" t="s">
        <v>17</v>
      </c>
      <c r="C6" s="23">
        <v>39813</v>
      </c>
      <c r="D6" s="23">
        <v>39447</v>
      </c>
      <c r="E6" s="22"/>
      <c r="F6" s="22"/>
    </row>
    <row r="7" spans="2:4" ht="24" customHeight="1">
      <c r="B7" s="14" t="s">
        <v>36</v>
      </c>
      <c r="C7" s="24">
        <v>15200</v>
      </c>
      <c r="D7" s="24">
        <v>15200</v>
      </c>
    </row>
    <row r="8" spans="2:4" ht="24" customHeight="1">
      <c r="B8" s="11" t="s">
        <v>37</v>
      </c>
      <c r="C8" s="24">
        <f>3669+11</f>
        <v>3680</v>
      </c>
      <c r="D8" s="24">
        <f>3236+1</f>
        <v>3237</v>
      </c>
    </row>
    <row r="9" spans="2:4" ht="24" customHeight="1">
      <c r="B9" s="11" t="s">
        <v>38</v>
      </c>
      <c r="C9" s="24">
        <v>-2278</v>
      </c>
      <c r="D9" s="24">
        <v>-387</v>
      </c>
    </row>
    <row r="10" spans="2:4" ht="24" customHeight="1">
      <c r="B10" s="11" t="s">
        <v>39</v>
      </c>
      <c r="C10" s="24">
        <v>32390</v>
      </c>
      <c r="D10" s="24">
        <v>25378</v>
      </c>
    </row>
    <row r="11" spans="2:4" ht="24" customHeight="1">
      <c r="B11" s="11" t="s">
        <v>40</v>
      </c>
      <c r="C11" s="24">
        <v>15813</v>
      </c>
      <c r="D11" s="24">
        <v>12148</v>
      </c>
    </row>
    <row r="12" spans="2:4" ht="24" customHeight="1">
      <c r="B12" s="11" t="s">
        <v>41</v>
      </c>
      <c r="C12" s="24">
        <v>564</v>
      </c>
      <c r="D12" s="24">
        <v>1633</v>
      </c>
    </row>
    <row r="13" spans="2:4" ht="24" customHeight="1">
      <c r="B13" s="11" t="s">
        <v>42</v>
      </c>
      <c r="C13" s="24">
        <v>0</v>
      </c>
      <c r="D13" s="24">
        <v>0</v>
      </c>
    </row>
    <row r="14" spans="2:4" ht="24" customHeight="1">
      <c r="B14" s="11" t="s">
        <v>43</v>
      </c>
      <c r="C14" s="27">
        <f>i_302_003_001_002+i_302_003_001_003+i_302_003_001_004+i_302_003_001_005+i_302_003_001_006+i_302_003_001_007+i_302_003_001_008</f>
        <v>65369</v>
      </c>
      <c r="D14" s="27">
        <f>i_302_003_002_002+i_302_003_002_003+i_302_003_002_004+i_302_003_002_005+i_302_003_002_006+i_302_003_002_007+i_302_003_002_008</f>
        <v>57209</v>
      </c>
    </row>
    <row r="15" spans="2:4" ht="24" customHeight="1">
      <c r="B15" s="11" t="s">
        <v>44</v>
      </c>
      <c r="C15" s="25">
        <v>57561</v>
      </c>
      <c r="D15" s="25">
        <v>58482</v>
      </c>
    </row>
    <row r="16" spans="2:4" ht="24" customHeight="1">
      <c r="B16" s="11" t="s">
        <v>45</v>
      </c>
      <c r="C16" s="25">
        <v>642504</v>
      </c>
      <c r="D16" s="25">
        <v>588526</v>
      </c>
    </row>
    <row r="17" spans="2:4" ht="24" customHeight="1">
      <c r="B17" s="11" t="s">
        <v>46</v>
      </c>
      <c r="C17" s="25">
        <v>38195</v>
      </c>
      <c r="D17" s="25">
        <v>47275</v>
      </c>
    </row>
    <row r="18" spans="2:4" ht="24" customHeight="1">
      <c r="B18" s="11" t="s">
        <v>47</v>
      </c>
      <c r="C18" s="25">
        <f>1272+1433</f>
        <v>2705</v>
      </c>
      <c r="D18" s="25">
        <f>1139+1744</f>
        <v>2883</v>
      </c>
    </row>
    <row r="19" spans="2:4" ht="24" customHeight="1">
      <c r="B19" s="11" t="s">
        <v>48</v>
      </c>
      <c r="C19" s="25">
        <v>25595</v>
      </c>
      <c r="D19" s="25">
        <v>11081</v>
      </c>
    </row>
    <row r="20" spans="2:4" ht="24" customHeight="1">
      <c r="B20" s="11" t="s">
        <v>49</v>
      </c>
      <c r="C20" s="25">
        <v>1791</v>
      </c>
      <c r="D20" s="25">
        <v>1878</v>
      </c>
    </row>
    <row r="21" spans="2:4" ht="24" customHeight="1">
      <c r="B21" s="11" t="s">
        <v>50</v>
      </c>
      <c r="C21" s="25">
        <v>2219</v>
      </c>
      <c r="D21" s="25">
        <f>15385+3024</f>
        <v>18409</v>
      </c>
    </row>
    <row r="22" spans="2:4" ht="24" customHeight="1">
      <c r="B22" s="11" t="s">
        <v>51</v>
      </c>
      <c r="C22" s="25">
        <f>-1272-1433-1791+7696+17894</f>
        <v>21094</v>
      </c>
      <c r="D22" s="25">
        <f>-1139-1744-1878+7609+19929</f>
        <v>22777</v>
      </c>
    </row>
    <row r="23" spans="2:4" ht="24" customHeight="1" thickBot="1">
      <c r="B23" s="12" t="s">
        <v>52</v>
      </c>
      <c r="C23" s="25">
        <v>5197</v>
      </c>
      <c r="D23" s="25">
        <v>5605</v>
      </c>
    </row>
    <row r="24" spans="2:4" ht="24" customHeight="1" thickBot="1">
      <c r="B24" s="13" t="s">
        <v>53</v>
      </c>
      <c r="C24" s="26">
        <f>i_302_003_001_009+i_302_003_001_010+i_302_003_001_011+i_302_003_001_012+i_302_003_001_013+i_302_003_001_014+i_302_003_001_015+i_302_003_001_016+i_302_003_001_017+i_302_003_001_018</f>
        <v>862230</v>
      </c>
      <c r="D24" s="26">
        <f>i_302_003_002_009+i_302_003_002_010+i_302_003_002_011+i_302_003_002_012+i_302_003_002_013+i_302_003_002_014+i_302_003_002_015+i_302_003_002_016+i_302_003_002_017+i_302_003_002_018</f>
        <v>814125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F23"/>
  <sheetViews>
    <sheetView showGridLines="0" workbookViewId="0" topLeftCell="A10">
      <selection activeCell="E19" sqref="E19"/>
    </sheetView>
  </sheetViews>
  <sheetFormatPr defaultColWidth="8.00390625" defaultRowHeight="11.25" customHeight="1"/>
  <cols>
    <col min="1" max="1" width="1.28515625" style="0" customWidth="1"/>
    <col min="2" max="2" width="35.00390625" style="0" customWidth="1"/>
    <col min="3" max="8" width="19.00390625" style="0" customWidth="1"/>
  </cols>
  <sheetData>
    <row r="1" ht="19.5" customHeight="1" thickBot="1"/>
    <row r="2" spans="2:4" ht="19.5" customHeight="1">
      <c r="B2" s="53" t="s">
        <v>128</v>
      </c>
      <c r="C2" s="54"/>
      <c r="D2" s="55"/>
    </row>
    <row r="3" spans="2:4" ht="19.5" customHeight="1" thickBot="1">
      <c r="B3" s="56"/>
      <c r="C3" s="57"/>
      <c r="D3" s="58"/>
    </row>
    <row r="4" ht="19.5" customHeight="1" thickBot="1"/>
    <row r="5" spans="3:4" ht="24" customHeight="1" thickBot="1">
      <c r="C5" s="5" t="s">
        <v>33</v>
      </c>
      <c r="D5" s="5" t="s">
        <v>34</v>
      </c>
    </row>
    <row r="6" spans="2:4" ht="24" customHeight="1" thickBot="1">
      <c r="B6" s="19" t="s">
        <v>17</v>
      </c>
      <c r="C6" s="23">
        <v>39813</v>
      </c>
      <c r="D6" s="23">
        <v>39447</v>
      </c>
    </row>
    <row r="7" spans="2:6" ht="24" customHeight="1">
      <c r="B7" s="18" t="s">
        <v>54</v>
      </c>
      <c r="C7" s="24">
        <f>43852-816</f>
        <v>43036</v>
      </c>
      <c r="D7" s="24">
        <f>34601-460</f>
        <v>34141</v>
      </c>
      <c r="E7" s="22"/>
      <c r="F7" s="22"/>
    </row>
    <row r="8" spans="2:4" ht="24" customHeight="1">
      <c r="B8" s="16" t="s">
        <v>55</v>
      </c>
      <c r="C8" s="24">
        <v>13613</v>
      </c>
      <c r="D8" s="24">
        <v>9874</v>
      </c>
    </row>
    <row r="9" spans="2:4" ht="24" customHeight="1">
      <c r="B9" s="16" t="s">
        <v>56</v>
      </c>
      <c r="C9" s="24">
        <v>11020</v>
      </c>
      <c r="D9" s="24">
        <v>9639</v>
      </c>
    </row>
    <row r="10" spans="2:4" ht="24" customHeight="1">
      <c r="B10" s="16" t="s">
        <v>57</v>
      </c>
      <c r="C10" s="24">
        <v>816</v>
      </c>
      <c r="D10" s="24">
        <v>460</v>
      </c>
    </row>
    <row r="11" spans="2:4" ht="24" customHeight="1">
      <c r="B11" s="16" t="s">
        <v>58</v>
      </c>
      <c r="C11" s="24">
        <v>1453</v>
      </c>
      <c r="D11" s="24">
        <v>1709</v>
      </c>
    </row>
    <row r="12" spans="2:4" ht="24" customHeight="1">
      <c r="B12" s="16" t="s">
        <v>59</v>
      </c>
      <c r="C12" s="24">
        <f>1235+4504</f>
        <v>5739</v>
      </c>
      <c r="D12" s="24">
        <f>2263+189+649</f>
        <v>3101</v>
      </c>
    </row>
    <row r="13" spans="2:4" ht="24" customHeight="1">
      <c r="B13" s="16" t="s">
        <v>60</v>
      </c>
      <c r="C13" s="24">
        <f>19541-2854</f>
        <v>16687</v>
      </c>
      <c r="D13" s="24">
        <f>18349-3272</f>
        <v>15077</v>
      </c>
    </row>
    <row r="14" spans="2:4" ht="24" customHeight="1">
      <c r="B14" s="16" t="s">
        <v>61</v>
      </c>
      <c r="C14" s="24">
        <v>2854</v>
      </c>
      <c r="D14" s="24">
        <v>3272</v>
      </c>
    </row>
    <row r="15" spans="2:4" ht="24" customHeight="1">
      <c r="B15" s="16" t="s">
        <v>62</v>
      </c>
      <c r="C15" s="24">
        <f>2455+4981</f>
        <v>7436</v>
      </c>
      <c r="D15" s="24">
        <v>2774</v>
      </c>
    </row>
    <row r="16" spans="2:4" ht="24" customHeight="1">
      <c r="B16" s="16" t="s">
        <v>63</v>
      </c>
      <c r="C16" s="24">
        <f>-3544+116+20-27-88</f>
        <v>-3523</v>
      </c>
      <c r="D16" s="24">
        <f>-2211+33+11-374-29</f>
        <v>-2570</v>
      </c>
    </row>
    <row r="17" spans="2:4" ht="24" customHeight="1">
      <c r="B17" s="16" t="s">
        <v>64</v>
      </c>
      <c r="C17" s="24">
        <v>-3544</v>
      </c>
      <c r="D17" s="24">
        <v>-2211</v>
      </c>
    </row>
    <row r="18" spans="2:4" ht="24" customHeight="1">
      <c r="B18" s="16" t="s">
        <v>65</v>
      </c>
      <c r="C18" s="24">
        <v>629</v>
      </c>
      <c r="D18" s="24">
        <v>106</v>
      </c>
    </row>
    <row r="19" spans="2:4" ht="24" customHeight="1">
      <c r="B19" s="16" t="s">
        <v>66</v>
      </c>
      <c r="C19" s="24">
        <f>i_302_004_001_002+i_302_004_001_004+i_302_004_001_005+i_302_004_001_006+i_302_004_001_007+i_302_004_001_011+i_302_004_001_013-i_302_004_001_003-i_302_004_001_009-i_302_004_001_010-i_302_004_001_008</f>
        <v>18580</v>
      </c>
      <c r="D19" s="24">
        <f>i_302_004_002_002+i_302_004_002_004+i_302_004_002_005+i_302_004_002_006+i_302_004_002_007+i_302_004_002_011+i_302_004_002_013-i_302_004_002_003-i_302_004_002_009-i_302_004_002_010-i_302_004_002_008</f>
        <v>15589</v>
      </c>
    </row>
    <row r="20" spans="2:4" ht="24" customHeight="1" thickBot="1">
      <c r="B20" s="20" t="s">
        <v>67</v>
      </c>
      <c r="C20" s="24">
        <f>2765+44</f>
        <v>2809</v>
      </c>
      <c r="D20" s="24">
        <f>3093+120</f>
        <v>3213</v>
      </c>
    </row>
    <row r="21" spans="2:4" ht="24" customHeight="1" thickBot="1">
      <c r="B21" s="21" t="s">
        <v>68</v>
      </c>
      <c r="C21" s="26">
        <f>i_302_004_001_014-i_302_004_001_015</f>
        <v>15771</v>
      </c>
      <c r="D21" s="26">
        <f>i_302_004_002_014-i_302_004_002_015</f>
        <v>12376</v>
      </c>
    </row>
    <row r="22" spans="2:4" ht="24" customHeight="1">
      <c r="B22" s="18" t="s">
        <v>69</v>
      </c>
      <c r="C22" s="24">
        <v>15813</v>
      </c>
      <c r="D22" s="24">
        <v>12148</v>
      </c>
    </row>
    <row r="23" spans="2:4" ht="24" customHeight="1" thickBot="1">
      <c r="B23" s="17" t="s">
        <v>70</v>
      </c>
      <c r="C23" s="28">
        <v>-42</v>
      </c>
      <c r="D23" s="28">
        <v>228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D25"/>
  <sheetViews>
    <sheetView workbookViewId="0" topLeftCell="A1">
      <selection activeCell="A26" sqref="A26"/>
    </sheetView>
  </sheetViews>
  <sheetFormatPr defaultColWidth="8.00390625" defaultRowHeight="11.25" customHeight="1"/>
  <cols>
    <col min="1" max="1" width="13.57421875" style="0" customWidth="1"/>
    <col min="2" max="2" width="53.7109375" style="0" bestFit="1" customWidth="1"/>
    <col min="3" max="3" width="13.57421875" style="0" bestFit="1" customWidth="1"/>
    <col min="4" max="4" width="26.57421875" style="0" bestFit="1" customWidth="1"/>
  </cols>
  <sheetData>
    <row r="1" spans="1:4" ht="11.25" customHeight="1">
      <c r="A1" t="s">
        <v>71</v>
      </c>
      <c r="B1" t="s">
        <v>4</v>
      </c>
      <c r="C1" t="s">
        <v>72</v>
      </c>
      <c r="D1" t="s">
        <v>73</v>
      </c>
    </row>
    <row r="2" spans="1:4" ht="11.25" customHeight="1">
      <c r="A2" t="s">
        <v>91</v>
      </c>
      <c r="B2" t="s">
        <v>92</v>
      </c>
      <c r="D2" t="str">
        <f>IF(OR(ISBLANK(i_302_001_001_001),(i_302_001_001_001)=""),"Povinný parametr není vyplněn","OK")</f>
        <v>OK</v>
      </c>
    </row>
    <row r="3" spans="1:4" ht="11.25" customHeight="1">
      <c r="A3" t="s">
        <v>93</v>
      </c>
      <c r="B3" t="s">
        <v>94</v>
      </c>
      <c r="D3" t="str">
        <f>IF(OR(ISBLANK(i_302_001_001_002),(i_302_001_001_002)=""),"Povinný parametr není vyplněn","OK")</f>
        <v>OK</v>
      </c>
    </row>
    <row r="4" spans="1:4" ht="11.25" customHeight="1">
      <c r="A4" t="s">
        <v>95</v>
      </c>
      <c r="B4" t="s">
        <v>96</v>
      </c>
      <c r="D4" t="str">
        <f>IF(OR(ISBLANK(i_302_001_001_003),(i_302_001_001_003)=""),"Povinný parametr není vyplněn","OK")</f>
        <v>OK</v>
      </c>
    </row>
    <row r="5" spans="1:4" ht="11.25" customHeight="1">
      <c r="A5" t="s">
        <v>97</v>
      </c>
      <c r="B5" t="s">
        <v>98</v>
      </c>
      <c r="D5" t="str">
        <f>IF(OR(ISBLANK(i_302_001_002_001),(i_302_001_002_001)=""),"Povinný parametr není vyplněn","OK")</f>
        <v>OK</v>
      </c>
    </row>
    <row r="6" spans="1:4" ht="11.25" customHeight="1">
      <c r="A6" t="s">
        <v>99</v>
      </c>
      <c r="B6" t="s">
        <v>100</v>
      </c>
      <c r="D6" t="str">
        <f>IF(OR(ISBLANK(i_302_001_002_003),(i_302_001_002_003)=""),"Povinný parametr není vyplněn","OK")</f>
        <v>OK</v>
      </c>
    </row>
    <row r="7" spans="1:4" ht="11.25" customHeight="1">
      <c r="A7" t="s">
        <v>101</v>
      </c>
      <c r="B7" t="s">
        <v>102</v>
      </c>
      <c r="D7" t="str">
        <f>IF(OR(ISBLANK(i_302_001_003_001),(i_302_001_003_001)=""),"Povinný parametr není vyplněn","OK")</f>
        <v>OK</v>
      </c>
    </row>
    <row r="8" spans="1:4" ht="11.25" customHeight="1">
      <c r="A8" t="s">
        <v>103</v>
      </c>
      <c r="B8" t="s">
        <v>104</v>
      </c>
      <c r="D8" t="str">
        <f>IF(OR(ISBLANK(i_302_001_003_002),(i_302_001_003_002)=""),"Povinný parametr není vyplněn","OK")</f>
        <v>OK</v>
      </c>
    </row>
    <row r="9" spans="1:4" ht="11.25" customHeight="1">
      <c r="A9" t="s">
        <v>105</v>
      </c>
      <c r="B9" t="s">
        <v>106</v>
      </c>
      <c r="D9" t="str">
        <f>IF(OR(ISBLANK(i_302_001_004_001),(i_302_001_004_001)=""),"Povinný parametr není vyplněn","OK")</f>
        <v>OK</v>
      </c>
    </row>
    <row r="10" spans="1:4" ht="11.25" customHeight="1">
      <c r="A10" t="s">
        <v>107</v>
      </c>
      <c r="B10" t="s">
        <v>108</v>
      </c>
      <c r="D10" t="str">
        <f>IF(OR(ISBLANK(i_302_001_004_002),(i_302_001_004_002)=""),"Povinný parametr není vyplněn","OK")</f>
        <v>OK</v>
      </c>
    </row>
    <row r="11" spans="1:4" ht="11.25" customHeight="1">
      <c r="A11" s="1" t="s">
        <v>130</v>
      </c>
      <c r="B11" s="1" t="s">
        <v>131</v>
      </c>
      <c r="D11" t="str">
        <f>IF(OR(ISBLANK(i_302_001_004_003),(i_302_001_004_003)=""),"Povinný parametr není vyplněn","OK")</f>
        <v>OK</v>
      </c>
    </row>
    <row r="12" spans="1:4" ht="11.25" customHeight="1">
      <c r="A12" t="s">
        <v>109</v>
      </c>
      <c r="B12" t="s">
        <v>110</v>
      </c>
      <c r="D12" t="str">
        <f>IF(OR(ISBLANK(i_302_002_001_001),(i_302_002_001_001)=""),"Povinný parametr není vyplněn","OK")</f>
        <v>OK</v>
      </c>
    </row>
    <row r="13" spans="1:4" ht="11.25" customHeight="1">
      <c r="A13" t="s">
        <v>74</v>
      </c>
      <c r="B13" t="s">
        <v>75</v>
      </c>
      <c r="D13" t="str">
        <f>IF(i_302_002_001_016=i_302_002_001_002+i_302_002_001_003+i_302_002_001_004+i_302_002_001_005+i_302_002_001_006+i_302_002_001_007+i_302_002_001_008+i_302_002_001_009+i_302_002_001_010+i_302_002_001_011+i_302_002_001_012+i_302_002_001_013+i_302_002_001_014+i_302_002_001_015,"OK","Nesedí součet")</f>
        <v>OK</v>
      </c>
    </row>
    <row r="14" spans="1:4" ht="11.25" customHeight="1">
      <c r="A14" t="s">
        <v>111</v>
      </c>
      <c r="B14" t="s">
        <v>112</v>
      </c>
      <c r="D14" t="str">
        <f>IF(OR(ISBLANK(i_302_002_002_001),(i_302_002_002_001)=""),"Povinný parametr není vyplněn","OK")</f>
        <v>OK</v>
      </c>
    </row>
    <row r="15" spans="1:4" ht="11.25" customHeight="1">
      <c r="A15" t="s">
        <v>77</v>
      </c>
      <c r="B15" t="s">
        <v>78</v>
      </c>
      <c r="D15" t="str">
        <f>IF(i_302_002_002_016=i_302_002_002_002+i_302_002_002_003+i_302_002_002_004+i_302_002_002_005+i_302_002_002_006+i_302_002_002_007+i_302_002_002_008+i_302_002_002_009+i_302_002_002_010+i_302_002_002_011+i_302_002_002_012+i_302_002_002_013+i_302_002_002_014+i_302_002_002_015,"OK","Nesedí součet")</f>
        <v>OK</v>
      </c>
    </row>
    <row r="16" spans="1:4" ht="11.25" customHeight="1">
      <c r="A16" t="s">
        <v>113</v>
      </c>
      <c r="B16" t="s">
        <v>114</v>
      </c>
      <c r="D16" t="str">
        <f>IF(OR(ISBLANK(i_302_003_001_001),(i_302_003_001_001)=""),"Povinný parametr není vyplněn","OK")</f>
        <v>OK</v>
      </c>
    </row>
    <row r="17" spans="1:4" ht="11.25" customHeight="1">
      <c r="A17" t="s">
        <v>79</v>
      </c>
      <c r="B17" t="s">
        <v>80</v>
      </c>
      <c r="D17" t="str">
        <f>IF(i_302_003_001_009=i_302_003_001_002+i_302_003_001_003+i_302_003_001_004+i_302_003_001_005+i_302_003_001_006+i_302_003_001_007+i_302_003_001_008,"OK","Nesedí součet")</f>
        <v>OK</v>
      </c>
    </row>
    <row r="18" spans="1:4" ht="11.25" customHeight="1">
      <c r="A18" t="s">
        <v>81</v>
      </c>
      <c r="B18" t="s">
        <v>82</v>
      </c>
      <c r="D18" t="str">
        <f>IF(i_302_002_001_016=i_302_003_001_019,"OK","Nesedí bilance")</f>
        <v>OK</v>
      </c>
    </row>
    <row r="19" spans="1:4" ht="11.25" customHeight="1">
      <c r="A19" t="s">
        <v>83</v>
      </c>
      <c r="B19" t="s">
        <v>84</v>
      </c>
      <c r="D19" t="str">
        <f>IF(i_302_003_001_019=i_302_003_001_009+i_302_003_001_010+i_302_003_001_011+i_302_003_001_012+i_302_003_001_013+i_302_003_001_014+i_302_003_001_015+i_302_003_001_016+i_302_003_001_017+i_302_003_001_018,"OK","Nesedí součet")</f>
        <v>OK</v>
      </c>
    </row>
    <row r="20" spans="1:4" ht="11.25" customHeight="1">
      <c r="A20" t="s">
        <v>115</v>
      </c>
      <c r="B20" t="s">
        <v>116</v>
      </c>
      <c r="D20" t="str">
        <f>IF(OR(ISBLANK(i_302_003_002_001),(i_302_003_002_001)=""),"Povinný parametr není vyplněn","OK")</f>
        <v>OK</v>
      </c>
    </row>
    <row r="21" spans="1:4" ht="11.25" customHeight="1">
      <c r="A21" t="s">
        <v>85</v>
      </c>
      <c r="B21" t="s">
        <v>86</v>
      </c>
      <c r="D21" t="str">
        <f>IF(i_302_003_002_009=i_302_003_002_002+i_302_003_002_003+i_302_003_002_004+i_302_003_002_005+i_302_003_002_006+i_302_003_002_007+i_302_003_002_008,"OK","Nesedí součet")</f>
        <v>OK</v>
      </c>
    </row>
    <row r="22" spans="1:4" ht="11.25" customHeight="1">
      <c r="A22" t="s">
        <v>87</v>
      </c>
      <c r="B22" t="s">
        <v>88</v>
      </c>
      <c r="D22" t="str">
        <f>IF(i_302_003_002_019=i_302_003_002_009+i_302_003_002_010+i_302_003_002_011+i_302_003_002_012+i_302_003_002_013+i_302_003_002_014+i_302_003_002_015+i_302_003_002_016+i_302_003_002_017+i_302_003_002_018,"OK","Nesedí součet")</f>
        <v>OK</v>
      </c>
    </row>
    <row r="23" spans="1:4" ht="11.25" customHeight="1">
      <c r="A23" t="s">
        <v>89</v>
      </c>
      <c r="B23" t="s">
        <v>90</v>
      </c>
      <c r="D23" t="str">
        <f>IF(i_302_002_002_016=i_302_003_002_019,"OK","Nesedí bilance")</f>
        <v>OK</v>
      </c>
    </row>
    <row r="24" spans="1:4" ht="11.25" customHeight="1">
      <c r="A24" t="s">
        <v>117</v>
      </c>
      <c r="B24" t="s">
        <v>118</v>
      </c>
      <c r="D24" t="str">
        <f>IF(OR(ISBLANK(i_302_004_001_001),(i_302_004_001_001)=""),"Povinný parametr není vyplněn","OK")</f>
        <v>OK</v>
      </c>
    </row>
    <row r="25" spans="1:4" ht="11.25" customHeight="1">
      <c r="A25" t="s">
        <v>119</v>
      </c>
      <c r="B25" t="s">
        <v>120</v>
      </c>
      <c r="D25" t="str">
        <f>IF(OR(ISBLANK(i_302_004_002_001),(i_302_004_002_001)=""),"Povinný parametr není vyplněn","OK")</f>
        <v>OK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CV4"/>
  <sheetViews>
    <sheetView workbookViewId="0" topLeftCell="A1">
      <selection activeCell="B6" sqref="B6"/>
    </sheetView>
  </sheetViews>
  <sheetFormatPr defaultColWidth="9.140625" defaultRowHeight="12.75"/>
  <sheetData>
    <row r="1" spans="1:100" ht="12.75">
      <c r="A1" t="s">
        <v>123</v>
      </c>
      <c r="B1" t="s">
        <v>132</v>
      </c>
      <c r="CV1" t="s">
        <v>121</v>
      </c>
    </row>
    <row r="2" spans="1:100" ht="12.75">
      <c r="A2" t="s">
        <v>124</v>
      </c>
      <c r="B2" t="s">
        <v>133</v>
      </c>
      <c r="CV2" t="s">
        <v>122</v>
      </c>
    </row>
    <row r="3" spans="1:100" ht="12.75">
      <c r="A3" t="s">
        <v>125</v>
      </c>
      <c r="CV3" t="s">
        <v>122</v>
      </c>
    </row>
    <row r="4" spans="1:100" ht="12.75">
      <c r="A4" t="s">
        <v>126</v>
      </c>
      <c r="CV4" t="s">
        <v>122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cen10030</cp:lastModifiedBy>
  <cp:lastPrinted>2006-02-28T08:12:13Z</cp:lastPrinted>
  <dcterms:created xsi:type="dcterms:W3CDTF">2006-02-23T10:54:05Z</dcterms:created>
  <dcterms:modified xsi:type="dcterms:W3CDTF">2009-04-20T13:52:39Z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45</vt:lpwstr>
  </property>
  <property fmtid="{D5CDD505-2E9C-101B-9397-08002B2CF9AE}" pid="3" name="id_DTS">
    <vt:lpwstr>370</vt:lpwstr>
  </property>
  <property fmtid="{D5CDD505-2E9C-101B-9397-08002B2CF9AE}" pid="4" name="id_FORM">
    <vt:lpwstr>-1</vt:lpwstr>
  </property>
  <property fmtid="{D5CDD505-2E9C-101B-9397-08002B2CF9AE}" pid="5" name="kod">
    <vt:lpwstr>302</vt:lpwstr>
  </property>
</Properties>
</file>