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drawings/drawing9.xml" ContentType="application/vnd.openxmlformats-officedocument.drawing+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bookViews>
    <workbookView xWindow="0" yWindow="-45" windowWidth="17145" windowHeight="12960" tabRatio="960" activeTab="7"/>
  </bookViews>
  <sheets>
    <sheet name="Content" sheetId="14" r:id="rId1"/>
    <sheet name="Income statement" sheetId="4" r:id="rId2"/>
    <sheet name="Balance sheet" sheetId="17" r:id="rId3"/>
    <sheet name="Segments" sheetId="6" r:id="rId4"/>
    <sheet name="Regions" sheetId="1" r:id="rId5"/>
    <sheet name="Countries" sheetId="11" r:id="rId6"/>
    <sheet name="Segments quarterly" sheetId="3" r:id="rId7"/>
    <sheet name="Regions quarterly" sheetId="7" r:id="rId8"/>
    <sheet name="CoR" sheetId="16" r:id="rId9"/>
  </sheets>
  <definedNames>
    <definedName name="_xlnm.Print_Area" localSheetId="2">'Balance sheet'!$C$1:$F$30</definedName>
    <definedName name="_xlnm.Print_Area" localSheetId="0">Content!$A$1:$N$30</definedName>
    <definedName name="_xlnm.Print_Area" localSheetId="8">CoR!$C$1:$H$27</definedName>
    <definedName name="_xlnm.Print_Area" localSheetId="1">'Income statement'!$A$1:$F$26</definedName>
    <definedName name="_xlnm.Print_Area" localSheetId="4">Regions!$C$1:$L$67</definedName>
    <definedName name="_xlnm.Print_Area" localSheetId="7">'Regions quarterly'!$A$1:$P$130</definedName>
    <definedName name="_xlnm.Print_Area" localSheetId="3">Segments!$C$1:$F$62</definedName>
    <definedName name="_xlnm.Print_Area" localSheetId="6">'Segments quarterly'!$C$1:$P$69</definedName>
  </definedNames>
  <calcPr calcId="145621"/>
</workbook>
</file>

<file path=xl/calcChain.xml><?xml version="1.0" encoding="utf-8"?>
<calcChain xmlns="http://schemas.openxmlformats.org/spreadsheetml/2006/main">
  <c r="H9" i="11" l="1"/>
  <c r="I10" i="11"/>
  <c r="H10" i="11"/>
  <c r="I65" i="1" l="1"/>
  <c r="P116" i="7" l="1"/>
  <c r="P124" i="7"/>
  <c r="P112" i="7"/>
  <c r="P121" i="7"/>
  <c r="P103" i="7"/>
  <c r="P126" i="7"/>
  <c r="P99" i="7"/>
  <c r="P122" i="7"/>
  <c r="P127" i="7"/>
  <c r="P73" i="7"/>
  <c r="P69" i="7"/>
  <c r="P123" i="7"/>
  <c r="P26" i="7"/>
  <c r="P120" i="7"/>
  <c r="P107" i="7"/>
  <c r="P94" i="7"/>
  <c r="P77" i="7"/>
  <c r="P82" i="7"/>
  <c r="P86" i="7"/>
  <c r="P64" i="7"/>
  <c r="P51" i="7"/>
  <c r="P56" i="7"/>
  <c r="P60" i="7"/>
  <c r="P34" i="7"/>
  <c r="P43" i="7"/>
  <c r="P21" i="7"/>
  <c r="P8" i="7"/>
  <c r="P13" i="7"/>
  <c r="P17" i="7"/>
  <c r="P68" i="3"/>
  <c r="P16" i="3"/>
  <c r="P64" i="3"/>
  <c r="P18" i="3"/>
  <c r="P55" i="3"/>
  <c r="P13" i="3"/>
  <c r="P12" i="3"/>
  <c r="P32" i="3"/>
  <c r="P17" i="3"/>
  <c r="P28" i="3"/>
  <c r="P59" i="3"/>
  <c r="P46" i="3"/>
  <c r="P11" i="3"/>
  <c r="I21" i="1"/>
  <c r="B9" i="17"/>
  <c r="B8" i="17"/>
  <c r="P117" i="7" l="1"/>
  <c r="P128" i="7"/>
  <c r="P129" i="7" s="1"/>
  <c r="P104" i="7"/>
  <c r="P87" i="7"/>
  <c r="P74" i="7"/>
  <c r="P61" i="7"/>
  <c r="P39" i="7"/>
  <c r="P44" i="7" s="1"/>
  <c r="P30" i="7"/>
  <c r="P31" i="7" s="1"/>
  <c r="P18" i="7"/>
  <c r="P125" i="7"/>
  <c r="P69" i="3"/>
  <c r="P51" i="3"/>
  <c r="P56" i="3" s="1"/>
  <c r="P33" i="3"/>
  <c r="P14" i="3"/>
  <c r="P15" i="3" s="1"/>
  <c r="P19" i="3"/>
  <c r="K11" i="3"/>
  <c r="K12" i="3"/>
  <c r="K13" i="3"/>
  <c r="K15" i="3" s="1"/>
  <c r="K20" i="3" s="1"/>
  <c r="K14" i="3"/>
  <c r="K16" i="3"/>
  <c r="K17" i="3"/>
  <c r="K19" i="3" s="1"/>
  <c r="K18" i="3"/>
  <c r="P130" i="7" l="1"/>
  <c r="P20" i="3"/>
  <c r="L15" i="1"/>
  <c r="I19" i="1"/>
  <c r="I18" i="1"/>
  <c r="I17" i="1"/>
  <c r="I15" i="1"/>
  <c r="F53" i="6"/>
  <c r="O116" i="7" l="1"/>
  <c r="O126" i="7"/>
  <c r="O112" i="7"/>
  <c r="O123" i="7"/>
  <c r="O124" i="7"/>
  <c r="O122" i="7"/>
  <c r="O121" i="7"/>
  <c r="O56" i="7"/>
  <c r="O128" i="7"/>
  <c r="O17" i="7"/>
  <c r="O13" i="7"/>
  <c r="O120" i="7"/>
  <c r="O107" i="7"/>
  <c r="O94" i="7"/>
  <c r="O99" i="7"/>
  <c r="O103" i="7"/>
  <c r="O51" i="7"/>
  <c r="O60" i="7"/>
  <c r="O64" i="7"/>
  <c r="O73" i="7"/>
  <c r="O77" i="7"/>
  <c r="O82" i="7"/>
  <c r="O8" i="7"/>
  <c r="O21" i="7"/>
  <c r="O26" i="7"/>
  <c r="O30" i="7"/>
  <c r="O34" i="7"/>
  <c r="O39" i="7"/>
  <c r="O18" i="3"/>
  <c r="O17" i="3"/>
  <c r="O16" i="3"/>
  <c r="O64" i="3"/>
  <c r="O11" i="3"/>
  <c r="O51" i="3"/>
  <c r="O32" i="3"/>
  <c r="O14" i="3"/>
  <c r="O28" i="3"/>
  <c r="O59" i="3"/>
  <c r="O46" i="3"/>
  <c r="O13" i="3"/>
  <c r="O117" i="7" l="1"/>
  <c r="O104" i="7"/>
  <c r="O86" i="7"/>
  <c r="O87" i="7"/>
  <c r="O69" i="7"/>
  <c r="O74" i="7" s="1"/>
  <c r="O61" i="7"/>
  <c r="O43" i="7"/>
  <c r="O44" i="7"/>
  <c r="O31" i="7"/>
  <c r="O18" i="7"/>
  <c r="O127" i="7"/>
  <c r="O129" i="7" s="1"/>
  <c r="O125" i="7"/>
  <c r="O68" i="3"/>
  <c r="O69" i="3" s="1"/>
  <c r="O55" i="3"/>
  <c r="O56" i="3" s="1"/>
  <c r="O33" i="3"/>
  <c r="O12" i="3"/>
  <c r="O15" i="3" s="1"/>
  <c r="O19" i="3"/>
  <c r="O130" i="7" l="1"/>
  <c r="O20" i="3"/>
  <c r="N121" i="7" l="1"/>
  <c r="N122" i="7"/>
  <c r="N123" i="7"/>
  <c r="N124" i="7"/>
  <c r="N128" i="7"/>
  <c r="N127" i="7"/>
  <c r="N126" i="7"/>
  <c r="N120" i="7"/>
  <c r="N116" i="7"/>
  <c r="N112" i="7"/>
  <c r="N107" i="7"/>
  <c r="N103" i="7"/>
  <c r="N99" i="7"/>
  <c r="N94" i="7"/>
  <c r="N86" i="7"/>
  <c r="N82" i="7"/>
  <c r="N77" i="7"/>
  <c r="N73" i="7"/>
  <c r="N69" i="7"/>
  <c r="N64" i="7"/>
  <c r="N60" i="7"/>
  <c r="N56" i="7"/>
  <c r="N51" i="7"/>
  <c r="N43" i="7"/>
  <c r="N39" i="7"/>
  <c r="N34" i="7"/>
  <c r="N30" i="7"/>
  <c r="N26" i="7"/>
  <c r="N21" i="7"/>
  <c r="N17" i="7"/>
  <c r="N13" i="7"/>
  <c r="N8" i="7"/>
  <c r="N17" i="3"/>
  <c r="N16" i="3"/>
  <c r="N32" i="3"/>
  <c r="N28" i="3"/>
  <c r="N12" i="3"/>
  <c r="N11" i="3"/>
  <c r="N14" i="3"/>
  <c r="N64" i="3"/>
  <c r="N68" i="3"/>
  <c r="N59" i="3"/>
  <c r="N51" i="3"/>
  <c r="N46" i="3"/>
  <c r="N23" i="3"/>
  <c r="N18" i="3"/>
  <c r="N104" i="7" l="1"/>
  <c r="N87" i="7"/>
  <c r="N74" i="7"/>
  <c r="N61" i="7"/>
  <c r="N44" i="7"/>
  <c r="N18" i="7"/>
  <c r="N117" i="7"/>
  <c r="N125" i="7"/>
  <c r="N129" i="7"/>
  <c r="N31" i="7"/>
  <c r="N55" i="3"/>
  <c r="N56" i="3" s="1"/>
  <c r="N33" i="3"/>
  <c r="N69" i="3"/>
  <c r="N13" i="3"/>
  <c r="N15" i="3" s="1"/>
  <c r="N19" i="3"/>
  <c r="J56" i="1"/>
  <c r="K56" i="1"/>
  <c r="J57" i="1"/>
  <c r="K57" i="1"/>
  <c r="J58" i="1"/>
  <c r="K58" i="1"/>
  <c r="J59" i="1"/>
  <c r="K59" i="1"/>
  <c r="N130" i="7" l="1"/>
  <c r="N20" i="3"/>
  <c r="F16" i="4" l="1"/>
  <c r="M121" i="7"/>
  <c r="M122" i="7"/>
  <c r="M123" i="7"/>
  <c r="M124" i="7"/>
  <c r="M126" i="7"/>
  <c r="M127" i="7"/>
  <c r="M128" i="7"/>
  <c r="M116" i="7"/>
  <c r="M112" i="7"/>
  <c r="M117" i="7"/>
  <c r="M103" i="7"/>
  <c r="M99" i="7"/>
  <c r="M86" i="7"/>
  <c r="M82" i="7"/>
  <c r="M73" i="7"/>
  <c r="M69" i="7"/>
  <c r="M60" i="7"/>
  <c r="M56" i="7"/>
  <c r="M43" i="7"/>
  <c r="M39" i="7"/>
  <c r="M30" i="7"/>
  <c r="M26" i="7"/>
  <c r="M17" i="7"/>
  <c r="M13" i="7"/>
  <c r="M8" i="7"/>
  <c r="M107" i="7" s="1"/>
  <c r="M17" i="3"/>
  <c r="M13" i="3"/>
  <c r="M11" i="3"/>
  <c r="M16" i="3"/>
  <c r="M51" i="3"/>
  <c r="M28" i="3"/>
  <c r="M32" i="3"/>
  <c r="M23" i="3"/>
  <c r="M18" i="3"/>
  <c r="M19" i="3" s="1"/>
  <c r="M20" i="3" s="1"/>
  <c r="M12" i="3"/>
  <c r="M68" i="3"/>
  <c r="M69" i="3" s="1"/>
  <c r="M64" i="3"/>
  <c r="M59" i="3"/>
  <c r="H23" i="3"/>
  <c r="H28" i="3"/>
  <c r="H27" i="3"/>
  <c r="H32" i="3"/>
  <c r="M55" i="3"/>
  <c r="M56" i="3" s="1"/>
  <c r="M46" i="3"/>
  <c r="H64" i="1"/>
  <c r="I63" i="1"/>
  <c r="G60" i="1"/>
  <c r="E64" i="1"/>
  <c r="K62" i="1"/>
  <c r="K61" i="1"/>
  <c r="F61" i="1"/>
  <c r="E60" i="1"/>
  <c r="J61" i="1"/>
  <c r="K38" i="1"/>
  <c r="K43" i="1" s="1"/>
  <c r="L37" i="1"/>
  <c r="G42" i="1"/>
  <c r="G38" i="1"/>
  <c r="G43" i="1" s="1"/>
  <c r="J63" i="1"/>
  <c r="E38" i="1"/>
  <c r="D38" i="1"/>
  <c r="K20" i="1"/>
  <c r="J16" i="1"/>
  <c r="H16" i="1"/>
  <c r="G16" i="1"/>
  <c r="H20" i="1"/>
  <c r="G20" i="1"/>
  <c r="E20" i="1"/>
  <c r="D54" i="6"/>
  <c r="E34" i="6"/>
  <c r="D18" i="6"/>
  <c r="D14" i="6"/>
  <c r="E14" i="6"/>
  <c r="F14" i="6" s="1"/>
  <c r="E18" i="4"/>
  <c r="D18" i="4"/>
  <c r="E14" i="4"/>
  <c r="D14" i="4"/>
  <c r="D11" i="16"/>
  <c r="D10" i="16"/>
  <c r="L121" i="7"/>
  <c r="L122" i="7"/>
  <c r="L123" i="7"/>
  <c r="L124" i="7"/>
  <c r="L126" i="7"/>
  <c r="L127" i="7"/>
  <c r="L128" i="7"/>
  <c r="L73" i="7"/>
  <c r="L69" i="7"/>
  <c r="L60" i="7"/>
  <c r="L56" i="7"/>
  <c r="L61" i="7"/>
  <c r="L43" i="7"/>
  <c r="L39" i="7"/>
  <c r="L30" i="7"/>
  <c r="L26" i="7"/>
  <c r="L82" i="7"/>
  <c r="L87" i="7"/>
  <c r="L86" i="7"/>
  <c r="L103" i="7"/>
  <c r="L99" i="7"/>
  <c r="L112" i="7"/>
  <c r="L117" i="7"/>
  <c r="L116" i="7"/>
  <c r="L13" i="7"/>
  <c r="L17" i="7"/>
  <c r="L64" i="3"/>
  <c r="L69" i="3" s="1"/>
  <c r="L68" i="3"/>
  <c r="L51" i="3"/>
  <c r="L55" i="3"/>
  <c r="L56" i="3" s="1"/>
  <c r="L28" i="3"/>
  <c r="L33" i="3" s="1"/>
  <c r="L32" i="3"/>
  <c r="L15" i="3"/>
  <c r="L20" i="3" s="1"/>
  <c r="L19" i="3"/>
  <c r="E22" i="16"/>
  <c r="E25" i="16" s="1"/>
  <c r="E21" i="16"/>
  <c r="E20" i="16"/>
  <c r="D22" i="16"/>
  <c r="D21" i="16"/>
  <c r="D20" i="16"/>
  <c r="K64" i="3"/>
  <c r="K68" i="3"/>
  <c r="K51" i="3"/>
  <c r="K55" i="3"/>
  <c r="K28" i="3"/>
  <c r="K32" i="3"/>
  <c r="E19" i="17"/>
  <c r="D19" i="17"/>
  <c r="D30" i="17"/>
  <c r="E30" i="17"/>
  <c r="K128" i="7"/>
  <c r="J128" i="7"/>
  <c r="I128" i="7"/>
  <c r="H128" i="7"/>
  <c r="G128" i="7"/>
  <c r="F128" i="7"/>
  <c r="E128" i="7"/>
  <c r="K127" i="7"/>
  <c r="J127" i="7"/>
  <c r="I127" i="7"/>
  <c r="H127" i="7"/>
  <c r="G127" i="7"/>
  <c r="F127" i="7"/>
  <c r="E127" i="7"/>
  <c r="K126" i="7"/>
  <c r="J126" i="7"/>
  <c r="I126" i="7"/>
  <c r="H126" i="7"/>
  <c r="H129" i="7"/>
  <c r="G126" i="7"/>
  <c r="F126" i="7"/>
  <c r="E126" i="7"/>
  <c r="K124" i="7"/>
  <c r="J124" i="7"/>
  <c r="I124" i="7"/>
  <c r="H124" i="7"/>
  <c r="G124" i="7"/>
  <c r="F124" i="7"/>
  <c r="E124" i="7"/>
  <c r="K123" i="7"/>
  <c r="J123" i="7"/>
  <c r="I123" i="7"/>
  <c r="H123" i="7"/>
  <c r="G123" i="7"/>
  <c r="F123" i="7"/>
  <c r="E123" i="7"/>
  <c r="K122" i="7"/>
  <c r="J122" i="7"/>
  <c r="I122" i="7"/>
  <c r="I125" i="7"/>
  <c r="H122" i="7"/>
  <c r="G122" i="7"/>
  <c r="F122" i="7"/>
  <c r="E122" i="7"/>
  <c r="E125" i="7"/>
  <c r="K121" i="7"/>
  <c r="J121" i="7"/>
  <c r="I121" i="7"/>
  <c r="H121" i="7"/>
  <c r="G121" i="7"/>
  <c r="F121" i="7"/>
  <c r="E121" i="7"/>
  <c r="D128" i="7"/>
  <c r="D127" i="7"/>
  <c r="D126" i="7"/>
  <c r="D122" i="7"/>
  <c r="D125" i="7"/>
  <c r="D123" i="7"/>
  <c r="D124" i="7"/>
  <c r="D121" i="7"/>
  <c r="D106" i="7"/>
  <c r="D93" i="7"/>
  <c r="K112" i="7"/>
  <c r="K116" i="7"/>
  <c r="J112" i="7"/>
  <c r="J116" i="7"/>
  <c r="I112" i="7"/>
  <c r="I116" i="7"/>
  <c r="H112" i="7"/>
  <c r="H117" i="7"/>
  <c r="H116" i="7"/>
  <c r="G112" i="7"/>
  <c r="G116" i="7"/>
  <c r="F112" i="7"/>
  <c r="F117" i="7"/>
  <c r="F116" i="7"/>
  <c r="E112" i="7"/>
  <c r="E116" i="7"/>
  <c r="D112" i="7"/>
  <c r="D116" i="7"/>
  <c r="C117" i="7"/>
  <c r="C116" i="7"/>
  <c r="C115" i="7"/>
  <c r="C114" i="7"/>
  <c r="C113" i="7"/>
  <c r="C112" i="7"/>
  <c r="C111" i="7"/>
  <c r="C110" i="7"/>
  <c r="C109" i="7"/>
  <c r="C108" i="7"/>
  <c r="K8" i="7"/>
  <c r="K34" i="7" s="1"/>
  <c r="K107" i="7"/>
  <c r="J8" i="7"/>
  <c r="J107" i="7" s="1"/>
  <c r="I8" i="7"/>
  <c r="I77" i="7" s="1"/>
  <c r="H8" i="7"/>
  <c r="H77" i="7" s="1"/>
  <c r="G8" i="7"/>
  <c r="G107" i="7" s="1"/>
  <c r="F8" i="7"/>
  <c r="F120" i="7" s="1"/>
  <c r="E8" i="7"/>
  <c r="E34" i="7" s="1"/>
  <c r="D8" i="7"/>
  <c r="D77" i="7" s="1"/>
  <c r="K99" i="7"/>
  <c r="K104" i="7"/>
  <c r="K103" i="7"/>
  <c r="J99" i="7"/>
  <c r="J103" i="7"/>
  <c r="I99" i="7"/>
  <c r="I104" i="7"/>
  <c r="I103" i="7"/>
  <c r="H99" i="7"/>
  <c r="H103" i="7"/>
  <c r="G99" i="7"/>
  <c r="G104" i="7"/>
  <c r="G103" i="7"/>
  <c r="F99" i="7"/>
  <c r="F103" i="7"/>
  <c r="E99" i="7"/>
  <c r="E103" i="7"/>
  <c r="D99" i="7"/>
  <c r="D103" i="7"/>
  <c r="C104" i="7"/>
  <c r="C103" i="7"/>
  <c r="C102" i="7"/>
  <c r="C101" i="7"/>
  <c r="C100" i="7"/>
  <c r="C99" i="7"/>
  <c r="C98" i="7"/>
  <c r="C97" i="7"/>
  <c r="C96" i="7"/>
  <c r="C95" i="7"/>
  <c r="I94" i="7"/>
  <c r="D9" i="3"/>
  <c r="D22" i="3"/>
  <c r="D45" i="3"/>
  <c r="D58" i="3"/>
  <c r="J20" i="1"/>
  <c r="J21" i="1" s="1"/>
  <c r="D16" i="1"/>
  <c r="D20" i="1"/>
  <c r="K16" i="1"/>
  <c r="L16" i="1" s="1"/>
  <c r="E16" i="1"/>
  <c r="E21" i="1" s="1"/>
  <c r="E42" i="1"/>
  <c r="E43" i="1" s="1"/>
  <c r="H38" i="1"/>
  <c r="H42" i="1"/>
  <c r="G54" i="1"/>
  <c r="I54" i="1"/>
  <c r="H54" i="1"/>
  <c r="D54" i="1"/>
  <c r="F54" i="1"/>
  <c r="E54" i="1"/>
  <c r="D32" i="1"/>
  <c r="H55" i="1"/>
  <c r="G55" i="1"/>
  <c r="E55" i="1"/>
  <c r="D55" i="1"/>
  <c r="J62" i="1"/>
  <c r="H60" i="1"/>
  <c r="H65" i="1" s="1"/>
  <c r="G64" i="1"/>
  <c r="I62" i="1"/>
  <c r="I61" i="1"/>
  <c r="I58" i="1"/>
  <c r="I57" i="1"/>
  <c r="I56" i="1"/>
  <c r="D60" i="1"/>
  <c r="F60" i="1" s="1"/>
  <c r="D64" i="1"/>
  <c r="F64" i="1" s="1"/>
  <c r="F63" i="1"/>
  <c r="F62" i="1"/>
  <c r="F59" i="1"/>
  <c r="F58" i="1"/>
  <c r="F57" i="1"/>
  <c r="F56" i="1"/>
  <c r="E9" i="17"/>
  <c r="D9" i="17"/>
  <c r="C10" i="17"/>
  <c r="C21" i="11"/>
  <c r="J38" i="1"/>
  <c r="J42" i="1"/>
  <c r="K42" i="1"/>
  <c r="E18" i="6"/>
  <c r="F18" i="6" s="1"/>
  <c r="E38" i="6"/>
  <c r="D38" i="6"/>
  <c r="D34" i="6"/>
  <c r="E58" i="6"/>
  <c r="D58" i="6"/>
  <c r="E54" i="6"/>
  <c r="J11" i="3"/>
  <c r="C30" i="17"/>
  <c r="F29" i="17"/>
  <c r="C29" i="17"/>
  <c r="F28" i="17"/>
  <c r="C28" i="17"/>
  <c r="F27" i="17"/>
  <c r="C27" i="17"/>
  <c r="F26" i="17"/>
  <c r="C26" i="17"/>
  <c r="F25" i="17"/>
  <c r="C25" i="17"/>
  <c r="F24" i="17"/>
  <c r="C24" i="17"/>
  <c r="F23" i="17"/>
  <c r="C23" i="17"/>
  <c r="F22" i="17"/>
  <c r="C22" i="17"/>
  <c r="F21" i="17"/>
  <c r="C21" i="17"/>
  <c r="F20" i="17"/>
  <c r="C20" i="17"/>
  <c r="C19" i="17"/>
  <c r="F18" i="17"/>
  <c r="C18" i="17"/>
  <c r="F17" i="17"/>
  <c r="C17" i="17"/>
  <c r="F16" i="17"/>
  <c r="C16" i="17"/>
  <c r="F15" i="17"/>
  <c r="C15" i="17"/>
  <c r="F14" i="17"/>
  <c r="C14" i="17"/>
  <c r="F13" i="17"/>
  <c r="C13" i="17"/>
  <c r="F12" i="17"/>
  <c r="C12" i="17"/>
  <c r="F11" i="17"/>
  <c r="C11" i="17"/>
  <c r="F10" i="17"/>
  <c r="C7" i="17"/>
  <c r="D12" i="16"/>
  <c r="E11" i="16"/>
  <c r="D25" i="16"/>
  <c r="E12" i="16"/>
  <c r="E27" i="14"/>
  <c r="L27" i="14"/>
  <c r="G29" i="14"/>
  <c r="D24" i="16"/>
  <c r="C26" i="16"/>
  <c r="C25" i="16"/>
  <c r="C24" i="16"/>
  <c r="C23" i="16"/>
  <c r="C22" i="16"/>
  <c r="C21" i="16"/>
  <c r="C20" i="16"/>
  <c r="E9" i="16"/>
  <c r="D9" i="16"/>
  <c r="C7" i="16"/>
  <c r="C10" i="16"/>
  <c r="C11" i="16"/>
  <c r="C12" i="16"/>
  <c r="C13" i="16"/>
  <c r="C14" i="16"/>
  <c r="C15" i="16"/>
  <c r="C16" i="16"/>
  <c r="K129" i="7"/>
  <c r="J120" i="7"/>
  <c r="H120" i="7"/>
  <c r="J51" i="7"/>
  <c r="D51" i="7"/>
  <c r="E21" i="7"/>
  <c r="I21" i="7"/>
  <c r="K13" i="7"/>
  <c r="K17" i="7"/>
  <c r="J13" i="7"/>
  <c r="J17" i="7"/>
  <c r="I13" i="7"/>
  <c r="I17" i="7"/>
  <c r="K26" i="7"/>
  <c r="K30" i="7"/>
  <c r="K31" i="7"/>
  <c r="J26" i="7"/>
  <c r="J31" i="7"/>
  <c r="J30" i="7"/>
  <c r="I26" i="7"/>
  <c r="I30" i="7"/>
  <c r="K39" i="7"/>
  <c r="K43" i="7"/>
  <c r="J39" i="7"/>
  <c r="J43" i="7"/>
  <c r="J44" i="7"/>
  <c r="I39" i="7"/>
  <c r="I44" i="7"/>
  <c r="I43" i="7"/>
  <c r="K56" i="7"/>
  <c r="K61" i="7"/>
  <c r="K60" i="7"/>
  <c r="J56" i="7"/>
  <c r="J60" i="7"/>
  <c r="I56" i="7"/>
  <c r="I61" i="7"/>
  <c r="I60" i="7"/>
  <c r="K69" i="7"/>
  <c r="K73" i="7"/>
  <c r="J69" i="7"/>
  <c r="J74" i="7"/>
  <c r="J73" i="7"/>
  <c r="I69" i="7"/>
  <c r="I73" i="7"/>
  <c r="I86" i="7"/>
  <c r="J86" i="7"/>
  <c r="K86" i="7"/>
  <c r="I82" i="7"/>
  <c r="I87" i="7"/>
  <c r="J82" i="7"/>
  <c r="J87" i="7"/>
  <c r="K82" i="7"/>
  <c r="I129" i="7"/>
  <c r="H125" i="7"/>
  <c r="J64" i="3"/>
  <c r="J69" i="3" s="1"/>
  <c r="J68" i="3"/>
  <c r="I64" i="3"/>
  <c r="I68" i="3"/>
  <c r="J51" i="3"/>
  <c r="J55" i="3"/>
  <c r="I51" i="3"/>
  <c r="I55" i="3"/>
  <c r="D59" i="3"/>
  <c r="E59" i="3"/>
  <c r="F59" i="3"/>
  <c r="G59" i="3"/>
  <c r="H59" i="3"/>
  <c r="I59" i="3"/>
  <c r="J59" i="3"/>
  <c r="K59" i="3"/>
  <c r="D46" i="3"/>
  <c r="E46" i="3"/>
  <c r="F46" i="3"/>
  <c r="G46" i="3"/>
  <c r="H46" i="3"/>
  <c r="I46" i="3"/>
  <c r="J46" i="3"/>
  <c r="K46" i="3"/>
  <c r="D23" i="3"/>
  <c r="E23" i="3"/>
  <c r="F23" i="3"/>
  <c r="G23" i="3"/>
  <c r="I23" i="3"/>
  <c r="J23" i="3"/>
  <c r="K23" i="3"/>
  <c r="I32" i="3"/>
  <c r="J28" i="3"/>
  <c r="J33" i="3" s="1"/>
  <c r="J32" i="3"/>
  <c r="I28" i="3"/>
  <c r="I11" i="3"/>
  <c r="I12" i="3"/>
  <c r="J12" i="3"/>
  <c r="I13" i="3"/>
  <c r="J13" i="3"/>
  <c r="J15" i="3" s="1"/>
  <c r="I14" i="3"/>
  <c r="J14" i="3"/>
  <c r="I16" i="3"/>
  <c r="J16" i="3"/>
  <c r="I17" i="3"/>
  <c r="J17" i="3"/>
  <c r="I18" i="3"/>
  <c r="J18" i="3"/>
  <c r="H11" i="3"/>
  <c r="H12" i="3"/>
  <c r="H13" i="3"/>
  <c r="H14" i="3"/>
  <c r="H16" i="3"/>
  <c r="H17" i="3"/>
  <c r="H18" i="3"/>
  <c r="G13" i="3"/>
  <c r="O10" i="11"/>
  <c r="N10" i="11"/>
  <c r="M10" i="11"/>
  <c r="L10" i="11"/>
  <c r="K10" i="11"/>
  <c r="J10" i="11"/>
  <c r="G10" i="11"/>
  <c r="F10" i="11"/>
  <c r="E10" i="11"/>
  <c r="D10" i="11"/>
  <c r="K55" i="1"/>
  <c r="J55" i="1"/>
  <c r="K33" i="1"/>
  <c r="J33" i="1"/>
  <c r="H33" i="1"/>
  <c r="G33" i="1"/>
  <c r="E33" i="1"/>
  <c r="D33" i="1"/>
  <c r="K11" i="1"/>
  <c r="J11" i="1"/>
  <c r="H11" i="1"/>
  <c r="G11" i="1"/>
  <c r="E11" i="1"/>
  <c r="D11" i="1"/>
  <c r="E49" i="6"/>
  <c r="D49" i="6"/>
  <c r="E29" i="6"/>
  <c r="D29" i="6"/>
  <c r="E9" i="6"/>
  <c r="D9" i="6"/>
  <c r="H82" i="7"/>
  <c r="H86" i="7"/>
  <c r="H87" i="7"/>
  <c r="H69" i="7"/>
  <c r="H74" i="7"/>
  <c r="H73" i="7"/>
  <c r="H56" i="7"/>
  <c r="H60" i="7"/>
  <c r="H61" i="7"/>
  <c r="H39" i="7"/>
  <c r="H43" i="7"/>
  <c r="H26" i="7"/>
  <c r="H30" i="7"/>
  <c r="H13" i="7"/>
  <c r="H17" i="7"/>
  <c r="H64" i="3"/>
  <c r="H69" i="3" s="1"/>
  <c r="H68" i="3"/>
  <c r="H51" i="3"/>
  <c r="H55" i="3"/>
  <c r="L41" i="1"/>
  <c r="L40" i="1"/>
  <c r="L39" i="1"/>
  <c r="L36" i="1"/>
  <c r="L35" i="1"/>
  <c r="L34" i="1"/>
  <c r="I41" i="1"/>
  <c r="I40" i="1"/>
  <c r="I39" i="1"/>
  <c r="I37" i="1"/>
  <c r="I36" i="1"/>
  <c r="I35" i="1"/>
  <c r="I34" i="1"/>
  <c r="F41" i="1"/>
  <c r="F40" i="1"/>
  <c r="F39" i="1"/>
  <c r="F36" i="1"/>
  <c r="F35" i="1"/>
  <c r="F34" i="1"/>
  <c r="L19" i="1"/>
  <c r="L18" i="1"/>
  <c r="L17" i="1"/>
  <c r="L14" i="1"/>
  <c r="L13" i="1"/>
  <c r="L12" i="1"/>
  <c r="I14" i="1"/>
  <c r="I13" i="1"/>
  <c r="I12" i="1"/>
  <c r="F19" i="1"/>
  <c r="F18" i="1"/>
  <c r="F17" i="1"/>
  <c r="F15" i="1"/>
  <c r="F14" i="1"/>
  <c r="F13" i="1"/>
  <c r="F12" i="1"/>
  <c r="F57" i="6"/>
  <c r="F56" i="6"/>
  <c r="F55" i="6"/>
  <c r="F52" i="6"/>
  <c r="F51" i="6"/>
  <c r="F50" i="6"/>
  <c r="D39" i="6"/>
  <c r="F38" i="6"/>
  <c r="F37" i="6"/>
  <c r="F36" i="6"/>
  <c r="F35" i="6"/>
  <c r="F33" i="6"/>
  <c r="F32" i="6"/>
  <c r="F31" i="6"/>
  <c r="F30" i="6"/>
  <c r="F17" i="6"/>
  <c r="F16" i="6"/>
  <c r="F15" i="6"/>
  <c r="F13" i="6"/>
  <c r="F12" i="6"/>
  <c r="F11" i="6"/>
  <c r="F10" i="6"/>
  <c r="F22" i="4"/>
  <c r="F20" i="4"/>
  <c r="F17" i="4"/>
  <c r="F15" i="4"/>
  <c r="F13" i="4"/>
  <c r="F12" i="4"/>
  <c r="F11" i="4"/>
  <c r="F10" i="4"/>
  <c r="C87" i="7"/>
  <c r="C86" i="7"/>
  <c r="C85" i="7"/>
  <c r="C84" i="7"/>
  <c r="C83" i="7"/>
  <c r="C82" i="7"/>
  <c r="C81" i="7"/>
  <c r="C80" i="7"/>
  <c r="C79" i="7"/>
  <c r="C78" i="7"/>
  <c r="C61" i="7"/>
  <c r="C60" i="7"/>
  <c r="C59" i="7"/>
  <c r="C58" i="7"/>
  <c r="C57" i="7"/>
  <c r="C56" i="7"/>
  <c r="C55" i="7"/>
  <c r="C54" i="7"/>
  <c r="C53" i="7"/>
  <c r="C52" i="7"/>
  <c r="C31" i="7"/>
  <c r="C30" i="7"/>
  <c r="C29" i="7"/>
  <c r="C28" i="7"/>
  <c r="C27" i="7"/>
  <c r="C26" i="7"/>
  <c r="C25" i="7"/>
  <c r="C24" i="7"/>
  <c r="C23" i="7"/>
  <c r="C22" i="7"/>
  <c r="C69" i="3"/>
  <c r="C68" i="3"/>
  <c r="C67" i="3"/>
  <c r="C66" i="3"/>
  <c r="C65" i="3"/>
  <c r="C64" i="3"/>
  <c r="C63" i="3"/>
  <c r="C62" i="3"/>
  <c r="C61" i="3"/>
  <c r="C60" i="3"/>
  <c r="C33" i="3"/>
  <c r="C32" i="3"/>
  <c r="C31" i="3"/>
  <c r="C30" i="3"/>
  <c r="C29" i="3"/>
  <c r="C28" i="3"/>
  <c r="C27" i="3"/>
  <c r="C26" i="3"/>
  <c r="C25" i="3"/>
  <c r="C24" i="3"/>
  <c r="D86" i="7"/>
  <c r="E86" i="7"/>
  <c r="F86" i="7"/>
  <c r="G86" i="7"/>
  <c r="D82" i="7"/>
  <c r="E82" i="7"/>
  <c r="E87" i="7"/>
  <c r="F82" i="7"/>
  <c r="F87" i="7"/>
  <c r="G82" i="7"/>
  <c r="G87" i="7"/>
  <c r="D73" i="7"/>
  <c r="E73" i="7"/>
  <c r="F73" i="7"/>
  <c r="G73" i="7"/>
  <c r="D69" i="7"/>
  <c r="E69" i="7"/>
  <c r="E74" i="7"/>
  <c r="F69" i="7"/>
  <c r="F74" i="7"/>
  <c r="G69" i="7"/>
  <c r="G74" i="7"/>
  <c r="D60" i="7"/>
  <c r="E60" i="7"/>
  <c r="F60" i="7"/>
  <c r="G60" i="7"/>
  <c r="G61" i="7"/>
  <c r="D56" i="7"/>
  <c r="D61" i="7"/>
  <c r="E56" i="7"/>
  <c r="E61" i="7"/>
  <c r="F56" i="7"/>
  <c r="F61" i="7"/>
  <c r="G56" i="7"/>
  <c r="D43" i="7"/>
  <c r="E43" i="7"/>
  <c r="F43" i="7"/>
  <c r="G43" i="7"/>
  <c r="D39" i="7"/>
  <c r="D44" i="7"/>
  <c r="E39" i="7"/>
  <c r="E44" i="7"/>
  <c r="F39" i="7"/>
  <c r="F44" i="7"/>
  <c r="G39" i="7"/>
  <c r="G44" i="7"/>
  <c r="D30" i="7"/>
  <c r="E30" i="7"/>
  <c r="F30" i="7"/>
  <c r="G30" i="7"/>
  <c r="D26" i="7"/>
  <c r="D31" i="7"/>
  <c r="E26" i="7"/>
  <c r="E31" i="7"/>
  <c r="F26" i="7"/>
  <c r="G26" i="7"/>
  <c r="D17" i="7"/>
  <c r="E17" i="7"/>
  <c r="F17" i="7"/>
  <c r="G17" i="7"/>
  <c r="D13" i="7"/>
  <c r="D18" i="7"/>
  <c r="E13" i="7"/>
  <c r="E18" i="7"/>
  <c r="F13" i="7"/>
  <c r="F18" i="7"/>
  <c r="G13" i="7"/>
  <c r="G18" i="7"/>
  <c r="E129" i="7"/>
  <c r="G129" i="7"/>
  <c r="G18" i="3"/>
  <c r="F18" i="3"/>
  <c r="E18" i="3"/>
  <c r="E19" i="3" s="1"/>
  <c r="D18" i="3"/>
  <c r="G17" i="3"/>
  <c r="F17" i="3"/>
  <c r="E17" i="3"/>
  <c r="D17" i="3"/>
  <c r="G16" i="3"/>
  <c r="F16" i="3"/>
  <c r="E16" i="3"/>
  <c r="D16" i="3"/>
  <c r="E11" i="3"/>
  <c r="F11" i="3"/>
  <c r="G24" i="3"/>
  <c r="G11" i="3" s="1"/>
  <c r="E12" i="3"/>
  <c r="F12" i="3"/>
  <c r="G12" i="3"/>
  <c r="E13" i="3"/>
  <c r="F13" i="3"/>
  <c r="E14" i="3"/>
  <c r="E15" i="3" s="1"/>
  <c r="F14" i="3"/>
  <c r="F15" i="3" s="1"/>
  <c r="F20" i="3" s="1"/>
  <c r="G14" i="3"/>
  <c r="G15" i="3" s="1"/>
  <c r="G20" i="3" s="1"/>
  <c r="D12" i="3"/>
  <c r="D26" i="3"/>
  <c r="D13" i="3" s="1"/>
  <c r="D49" i="3"/>
  <c r="D62" i="3"/>
  <c r="D14" i="3"/>
  <c r="G64" i="3"/>
  <c r="G69" i="3" s="1"/>
  <c r="F64" i="3"/>
  <c r="E64" i="3"/>
  <c r="E69" i="3" s="1"/>
  <c r="D64" i="3"/>
  <c r="G28" i="3"/>
  <c r="G33" i="3" s="1"/>
  <c r="F28" i="3"/>
  <c r="E28" i="3"/>
  <c r="D28" i="3"/>
  <c r="G51" i="3"/>
  <c r="F51" i="3"/>
  <c r="F56" i="3" s="1"/>
  <c r="E51" i="3"/>
  <c r="E56" i="3" s="1"/>
  <c r="D51" i="3"/>
  <c r="D56" i="3" s="1"/>
  <c r="G55" i="3"/>
  <c r="G56" i="3" s="1"/>
  <c r="F55" i="3"/>
  <c r="E55" i="3"/>
  <c r="D55" i="3"/>
  <c r="G68" i="3"/>
  <c r="F68" i="3"/>
  <c r="F69" i="3" s="1"/>
  <c r="E68" i="3"/>
  <c r="D68" i="3"/>
  <c r="D69" i="3" s="1"/>
  <c r="G32" i="3"/>
  <c r="F32" i="3"/>
  <c r="F33" i="3"/>
  <c r="E32" i="3"/>
  <c r="E33" i="3" s="1"/>
  <c r="D32" i="3"/>
  <c r="D33" i="3"/>
  <c r="G19" i="3"/>
  <c r="F19" i="3"/>
  <c r="D19" i="3"/>
  <c r="D11" i="3"/>
  <c r="C24" i="11"/>
  <c r="D119" i="7"/>
  <c r="J54" i="1"/>
  <c r="C10" i="4"/>
  <c r="C11" i="4"/>
  <c r="C12" i="4"/>
  <c r="C13" i="4"/>
  <c r="C14" i="4"/>
  <c r="C15" i="4"/>
  <c r="C16" i="4"/>
  <c r="C17" i="4"/>
  <c r="C18" i="4"/>
  <c r="C19" i="4"/>
  <c r="C20" i="4"/>
  <c r="C21" i="4"/>
  <c r="C22" i="4"/>
  <c r="C23" i="4"/>
  <c r="C5" i="7"/>
  <c r="D7" i="7"/>
  <c r="D20" i="7"/>
  <c r="C9" i="7"/>
  <c r="C10" i="7"/>
  <c r="C11" i="7"/>
  <c r="C12" i="7"/>
  <c r="C13" i="7"/>
  <c r="C14" i="7"/>
  <c r="C15" i="7"/>
  <c r="C16" i="7"/>
  <c r="C17" i="7"/>
  <c r="C18" i="7"/>
  <c r="D33" i="7"/>
  <c r="D50" i="7"/>
  <c r="C35" i="7"/>
  <c r="C36" i="7"/>
  <c r="C37" i="7"/>
  <c r="C38" i="7"/>
  <c r="C39" i="7"/>
  <c r="C40" i="7"/>
  <c r="C41" i="7"/>
  <c r="C42" i="7"/>
  <c r="C43" i="7"/>
  <c r="C44" i="7"/>
  <c r="D63" i="7"/>
  <c r="D76" i="7"/>
  <c r="C65" i="7"/>
  <c r="C66" i="7"/>
  <c r="C67" i="7"/>
  <c r="C68" i="7"/>
  <c r="C69" i="7"/>
  <c r="C70" i="7"/>
  <c r="C71" i="7"/>
  <c r="C72" i="7"/>
  <c r="C73" i="7"/>
  <c r="C74" i="7"/>
  <c r="C121" i="7"/>
  <c r="C122" i="7"/>
  <c r="C123" i="7"/>
  <c r="C124" i="7"/>
  <c r="C125" i="7"/>
  <c r="C126" i="7"/>
  <c r="C127" i="7"/>
  <c r="C128" i="7"/>
  <c r="C129" i="7"/>
  <c r="C130" i="7"/>
  <c r="C7" i="3"/>
  <c r="C11" i="3"/>
  <c r="C12" i="3"/>
  <c r="C13" i="3"/>
  <c r="C14" i="3"/>
  <c r="C15" i="3"/>
  <c r="C16" i="3"/>
  <c r="C17" i="3"/>
  <c r="C18" i="3"/>
  <c r="C19" i="3"/>
  <c r="C20" i="3"/>
  <c r="C47" i="3"/>
  <c r="C48" i="3"/>
  <c r="C49" i="3"/>
  <c r="C50" i="3"/>
  <c r="C51" i="3"/>
  <c r="C52" i="3"/>
  <c r="C53" i="3"/>
  <c r="C54" i="3"/>
  <c r="C55" i="3"/>
  <c r="C56" i="3"/>
  <c r="C7" i="11"/>
  <c r="D9" i="11"/>
  <c r="F9" i="11"/>
  <c r="J9" i="11"/>
  <c r="L9" i="11"/>
  <c r="C11" i="11"/>
  <c r="C12" i="11"/>
  <c r="C13" i="11"/>
  <c r="C14" i="11"/>
  <c r="C15" i="11"/>
  <c r="C16" i="11"/>
  <c r="C17" i="11"/>
  <c r="C18" i="11"/>
  <c r="C19" i="11"/>
  <c r="C20" i="11"/>
  <c r="C22" i="11"/>
  <c r="C23" i="11"/>
  <c r="C25" i="11"/>
  <c r="C26" i="11"/>
  <c r="C27" i="11"/>
  <c r="C28" i="11"/>
  <c r="C29" i="11"/>
  <c r="C7" i="1"/>
  <c r="D10" i="1"/>
  <c r="E10" i="1"/>
  <c r="F10" i="1"/>
  <c r="G10" i="1"/>
  <c r="H10" i="1"/>
  <c r="I10" i="1"/>
  <c r="J10" i="1"/>
  <c r="K10" i="1"/>
  <c r="L10" i="1"/>
  <c r="C12" i="1"/>
  <c r="C13" i="1"/>
  <c r="C14" i="1"/>
  <c r="C15" i="1"/>
  <c r="C16" i="1"/>
  <c r="C17" i="1"/>
  <c r="C18" i="1"/>
  <c r="C19" i="1"/>
  <c r="C20" i="1"/>
  <c r="C21" i="1"/>
  <c r="C22" i="1"/>
  <c r="E32" i="1"/>
  <c r="F32" i="1"/>
  <c r="G32" i="1"/>
  <c r="H32" i="1"/>
  <c r="I32" i="1"/>
  <c r="J32" i="1"/>
  <c r="K32" i="1"/>
  <c r="L32" i="1"/>
  <c r="C34" i="1"/>
  <c r="C35" i="1"/>
  <c r="C36" i="1"/>
  <c r="C37" i="1"/>
  <c r="C38" i="1"/>
  <c r="C39" i="1"/>
  <c r="C40" i="1"/>
  <c r="C41" i="1"/>
  <c r="C42" i="1"/>
  <c r="C43" i="1"/>
  <c r="C44" i="1"/>
  <c r="K54" i="1"/>
  <c r="L54" i="1"/>
  <c r="C56" i="1"/>
  <c r="C57" i="1"/>
  <c r="C58" i="1"/>
  <c r="C59" i="1"/>
  <c r="C60" i="1"/>
  <c r="C61" i="1"/>
  <c r="C62" i="1"/>
  <c r="C63" i="1"/>
  <c r="C64" i="1"/>
  <c r="C65" i="1"/>
  <c r="C66" i="1"/>
  <c r="C7" i="6"/>
  <c r="C9" i="6"/>
  <c r="C10" i="6"/>
  <c r="C11" i="6"/>
  <c r="C12" i="6"/>
  <c r="C13" i="6"/>
  <c r="C14" i="6"/>
  <c r="C15" i="6"/>
  <c r="C16" i="6"/>
  <c r="C17" i="6"/>
  <c r="C18" i="6"/>
  <c r="C19" i="6"/>
  <c r="C29" i="6"/>
  <c r="C30" i="6"/>
  <c r="C31" i="6"/>
  <c r="C32" i="6"/>
  <c r="C33" i="6"/>
  <c r="C34" i="6"/>
  <c r="C35" i="6"/>
  <c r="C36" i="6"/>
  <c r="C37" i="6"/>
  <c r="C38" i="6"/>
  <c r="C39" i="6"/>
  <c r="C49" i="6"/>
  <c r="C50" i="6"/>
  <c r="C51" i="6"/>
  <c r="C52" i="6"/>
  <c r="C53" i="6"/>
  <c r="C54" i="6"/>
  <c r="C55" i="6"/>
  <c r="C56" i="6"/>
  <c r="C57" i="6"/>
  <c r="C58" i="6"/>
  <c r="C59" i="6"/>
  <c r="C7" i="4"/>
  <c r="E8" i="14"/>
  <c r="E11" i="14"/>
  <c r="L11" i="14"/>
  <c r="G13" i="14"/>
  <c r="G14" i="14"/>
  <c r="G15" i="14"/>
  <c r="G16" i="14"/>
  <c r="G17" i="14"/>
  <c r="E22" i="14"/>
  <c r="L22" i="14"/>
  <c r="G24" i="14"/>
  <c r="G25" i="14"/>
  <c r="L42" i="1"/>
  <c r="G65" i="1"/>
  <c r="I59" i="1"/>
  <c r="I60" i="1"/>
  <c r="E65" i="1"/>
  <c r="I42" i="1"/>
  <c r="I38" i="1"/>
  <c r="D42" i="1"/>
  <c r="F37" i="1"/>
  <c r="F38" i="1"/>
  <c r="L20" i="1"/>
  <c r="G21" i="1"/>
  <c r="I16" i="1"/>
  <c r="F20" i="1"/>
  <c r="K63" i="1"/>
  <c r="F54" i="6"/>
  <c r="D59" i="6"/>
  <c r="E39" i="6"/>
  <c r="F39" i="6" s="1"/>
  <c r="F34" i="6"/>
  <c r="D19" i="6"/>
  <c r="E19" i="6"/>
  <c r="E10" i="16"/>
  <c r="G34" i="7"/>
  <c r="G51" i="7"/>
  <c r="K51" i="7"/>
  <c r="G64" i="7"/>
  <c r="G77" i="7"/>
  <c r="K77" i="7"/>
  <c r="G120" i="7"/>
  <c r="K94" i="7"/>
  <c r="K21" i="7"/>
  <c r="G21" i="7"/>
  <c r="J94" i="7"/>
  <c r="D107" i="7"/>
  <c r="H107" i="7"/>
  <c r="M14" i="3"/>
  <c r="M15" i="3"/>
  <c r="M104" i="7"/>
  <c r="M87" i="7"/>
  <c r="M74" i="7"/>
  <c r="M61" i="7"/>
  <c r="M44" i="7"/>
  <c r="M31" i="7"/>
  <c r="M125" i="7"/>
  <c r="M18" i="7"/>
  <c r="K87" i="7"/>
  <c r="I74" i="7"/>
  <c r="I31" i="7"/>
  <c r="J18" i="7"/>
  <c r="D104" i="7"/>
  <c r="F104" i="7"/>
  <c r="H104" i="7"/>
  <c r="J104" i="7"/>
  <c r="E117" i="7"/>
  <c r="G117" i="7"/>
  <c r="I117" i="7"/>
  <c r="K117" i="7"/>
  <c r="K125" i="7"/>
  <c r="K130" i="7" s="1"/>
  <c r="F129" i="7"/>
  <c r="F130" i="7"/>
  <c r="G31" i="7"/>
  <c r="H44" i="7"/>
  <c r="K44" i="7"/>
  <c r="D117" i="7"/>
  <c r="E130" i="7"/>
  <c r="L44" i="7"/>
  <c r="L18" i="7"/>
  <c r="L125" i="7"/>
  <c r="F21" i="7"/>
  <c r="F34" i="7"/>
  <c r="F77" i="7"/>
  <c r="J21" i="7"/>
  <c r="D21" i="7"/>
  <c r="F64" i="7"/>
  <c r="J77" i="7"/>
  <c r="K74" i="7"/>
  <c r="J61" i="7"/>
  <c r="K18" i="7"/>
  <c r="I51" i="7"/>
  <c r="I64" i="7"/>
  <c r="E104" i="7"/>
  <c r="D129" i="7"/>
  <c r="F125" i="7"/>
  <c r="F31" i="7"/>
  <c r="D74" i="7"/>
  <c r="F107" i="7"/>
  <c r="J125" i="7"/>
  <c r="J130" i="7" s="1"/>
  <c r="G125" i="7"/>
  <c r="G130" i="7"/>
  <c r="L74" i="7"/>
  <c r="L129" i="7"/>
  <c r="L130" i="7"/>
  <c r="D87" i="7"/>
  <c r="H31" i="7"/>
  <c r="H130" i="7"/>
  <c r="J129" i="7"/>
  <c r="L104" i="7"/>
  <c r="L31" i="7"/>
  <c r="J117" i="7"/>
  <c r="D130" i="7"/>
  <c r="I130" i="7"/>
  <c r="E51" i="7"/>
  <c r="E64" i="7"/>
  <c r="J64" i="7"/>
  <c r="D94" i="7"/>
  <c r="H94" i="7"/>
  <c r="I34" i="7"/>
  <c r="E94" i="7"/>
  <c r="E120" i="7"/>
  <c r="G94" i="7"/>
  <c r="D34" i="7"/>
  <c r="F51" i="7"/>
  <c r="D64" i="7"/>
  <c r="M129" i="7"/>
  <c r="M130" i="7"/>
  <c r="M33" i="3"/>
  <c r="F14" i="4"/>
  <c r="E19" i="4"/>
  <c r="E21" i="4" s="1"/>
  <c r="E23" i="4" s="1"/>
  <c r="L38" i="1" l="1"/>
  <c r="H43" i="1"/>
  <c r="F42" i="1"/>
  <c r="F58" i="6"/>
  <c r="F30" i="17"/>
  <c r="F19" i="17"/>
  <c r="D26" i="16"/>
  <c r="J43" i="1"/>
  <c r="L43" i="1" s="1"/>
  <c r="I43" i="1"/>
  <c r="D43" i="1"/>
  <c r="F43" i="1" s="1"/>
  <c r="L62" i="1"/>
  <c r="E20" i="3"/>
  <c r="D15" i="3"/>
  <c r="D20" i="3" s="1"/>
  <c r="H19" i="3"/>
  <c r="H20" i="3" s="1"/>
  <c r="H15" i="3"/>
  <c r="I19" i="3"/>
  <c r="I15" i="3"/>
  <c r="I20" i="3" s="1"/>
  <c r="I33" i="3"/>
  <c r="I69" i="3"/>
  <c r="H34" i="7"/>
  <c r="I120" i="7"/>
  <c r="I107" i="7"/>
  <c r="K33" i="3"/>
  <c r="K69" i="3"/>
  <c r="E24" i="16"/>
  <c r="E26" i="16" s="1"/>
  <c r="H33" i="3"/>
  <c r="E107" i="7"/>
  <c r="J19" i="3"/>
  <c r="H21" i="7"/>
  <c r="E77" i="7"/>
  <c r="D120" i="7"/>
  <c r="J34" i="7"/>
  <c r="H51" i="7"/>
  <c r="H64" i="7"/>
  <c r="F94" i="7"/>
  <c r="K120" i="7"/>
  <c r="K64" i="7"/>
  <c r="M34" i="7"/>
  <c r="M94" i="7"/>
  <c r="M21" i="7"/>
  <c r="M77" i="7"/>
  <c r="M64" i="7"/>
  <c r="M120" i="7"/>
  <c r="M51" i="7"/>
  <c r="I64" i="1"/>
  <c r="D65" i="1"/>
  <c r="F65" i="1" s="1"/>
  <c r="L57" i="1"/>
  <c r="L59" i="1"/>
  <c r="J64" i="1"/>
  <c r="K60" i="1"/>
  <c r="K21" i="1"/>
  <c r="I20" i="1"/>
  <c r="H21" i="1"/>
  <c r="L63" i="1"/>
  <c r="L56" i="1"/>
  <c r="L61" i="1"/>
  <c r="K64" i="1"/>
  <c r="D21" i="1"/>
  <c r="F21" i="1" s="1"/>
  <c r="F16" i="1"/>
  <c r="J60" i="1"/>
  <c r="L58" i="1"/>
  <c r="D16" i="16"/>
  <c r="F19" i="6"/>
  <c r="E59" i="6"/>
  <c r="F59" i="6" s="1"/>
  <c r="F18" i="4"/>
  <c r="D19" i="4"/>
  <c r="D21" i="4" s="1"/>
  <c r="D23" i="4" s="1"/>
  <c r="F23" i="4" s="1"/>
  <c r="H56" i="3"/>
  <c r="J56" i="3"/>
  <c r="I18" i="7"/>
  <c r="H18" i="7"/>
  <c r="J20" i="3"/>
  <c r="K56" i="3"/>
  <c r="I56" i="3"/>
  <c r="E16" i="16" l="1"/>
  <c r="L64" i="1"/>
  <c r="L60" i="1"/>
  <c r="L21" i="1"/>
  <c r="J65" i="1"/>
  <c r="K65" i="1"/>
  <c r="F21" i="4"/>
  <c r="F19" i="4"/>
  <c r="L65" i="1" l="1"/>
</calcChain>
</file>

<file path=xl/sharedStrings.xml><?xml version="1.0" encoding="utf-8"?>
<sst xmlns="http://schemas.openxmlformats.org/spreadsheetml/2006/main" count="468" uniqueCount="219">
  <si>
    <t>Combined Ratio</t>
  </si>
  <si>
    <t>+/-%</t>
  </si>
  <si>
    <t>Liechtenstein</t>
  </si>
  <si>
    <t>Seite</t>
  </si>
  <si>
    <t>Jahresvergleich</t>
  </si>
  <si>
    <t>Quartalsvergleich</t>
  </si>
  <si>
    <t>Gewinn- und Verlustrechnung</t>
  </si>
  <si>
    <t>Bilanz</t>
  </si>
  <si>
    <t>Segmentbericht nach Ländern</t>
  </si>
  <si>
    <t>Eigenkapitel</t>
  </si>
  <si>
    <t>Segmentbericht nach Geschäftsbereichen</t>
  </si>
  <si>
    <t>Gewinn- und Verlustrechnung nach IFRS (in EUR Mio.)</t>
  </si>
  <si>
    <t>1. Verrechnete Prämien</t>
  </si>
  <si>
    <t>2. Abgegrenzte Prämien</t>
  </si>
  <si>
    <t>4. Sonstige Erträge</t>
  </si>
  <si>
    <t>Summe Erträge</t>
  </si>
  <si>
    <t>Summe Aufwendungen</t>
  </si>
  <si>
    <t>Gewinn vor Steuern</t>
  </si>
  <si>
    <t>Steuern</t>
  </si>
  <si>
    <t>Periodenüberschuss</t>
  </si>
  <si>
    <t>Periodenüberschuss nach Steuern und Minderheiten</t>
  </si>
  <si>
    <t>Immaterielle Vermögenswerte</t>
  </si>
  <si>
    <t>Bilanz nach IFRS (in EUR Mio.)</t>
  </si>
  <si>
    <t>Kapitalanlagen</t>
  </si>
  <si>
    <t>Kapitalanlagen der fonds- und indexgeb. LV</t>
  </si>
  <si>
    <t>Forderungen</t>
  </si>
  <si>
    <t>Aktive Steuerabgrenzung</t>
  </si>
  <si>
    <t>Übrige Aktiva</t>
  </si>
  <si>
    <t>Zahlungsmittel und Zahlungsmitteläquivalente</t>
  </si>
  <si>
    <t>Summe Aktiva</t>
  </si>
  <si>
    <t>Eigenkapital</t>
  </si>
  <si>
    <t>Nachrangige Verbindlichkeiten</t>
  </si>
  <si>
    <t>Versicherungstechnische Rückstellungen</t>
  </si>
  <si>
    <t>Anteile der Rückversicherer an den versicherungstechn. Rückstellungen</t>
  </si>
  <si>
    <t>Verbindlichkeiten</t>
  </si>
  <si>
    <t>Passive Steuerabgrenzung</t>
  </si>
  <si>
    <t>Übrige Passiva</t>
  </si>
  <si>
    <t>Summe Passiva</t>
  </si>
  <si>
    <t>Schaden/Unfall</t>
  </si>
  <si>
    <t>3. Finanzergebnis</t>
  </si>
  <si>
    <t>8. Sonstige Aufwendungen</t>
  </si>
  <si>
    <t>Leben</t>
  </si>
  <si>
    <t>Kranken</t>
  </si>
  <si>
    <t>Segementbericht Länder nach IFRS (in EUR Mio.)</t>
  </si>
  <si>
    <t>Segmentbericht Geschäftsbereiche nach IFRS (in EUR Mio.)</t>
  </si>
  <si>
    <t>Österreich</t>
  </si>
  <si>
    <t>Tschechische Republik</t>
  </si>
  <si>
    <t>Slowakei</t>
  </si>
  <si>
    <t>Gesamt</t>
  </si>
  <si>
    <t>Länderübersicht</t>
  </si>
  <si>
    <t>Länderübersicht nach IFRS (in EUR Mio.)</t>
  </si>
  <si>
    <t>Quartalsweise Segmentberichterstattung nach Ländern</t>
  </si>
  <si>
    <t>Quartalsweise Segmentberichterstattung nach Geschäftsbereichen</t>
  </si>
  <si>
    <t>Polen</t>
  </si>
  <si>
    <t>Rumänien</t>
  </si>
  <si>
    <t>Tschechien</t>
  </si>
  <si>
    <t>Ungarn</t>
  </si>
  <si>
    <t>Kroatien</t>
  </si>
  <si>
    <t>Serbien</t>
  </si>
  <si>
    <t>Bulgarien</t>
  </si>
  <si>
    <t>Deutschland</t>
  </si>
  <si>
    <t>Year-to-date</t>
  </si>
  <si>
    <t>Income Statement</t>
  </si>
  <si>
    <t>Balance Sheet</t>
  </si>
  <si>
    <t>Shareholders' Equity</t>
  </si>
  <si>
    <t>Quaterly time series</t>
  </si>
  <si>
    <t>Deutsch</t>
  </si>
  <si>
    <t>Englisch</t>
  </si>
  <si>
    <t>Page</t>
  </si>
  <si>
    <t>Income Statment according to IFRS (EUR mn)</t>
  </si>
  <si>
    <t>1. Gross written premiums</t>
  </si>
  <si>
    <t>2. Net earned premiums</t>
  </si>
  <si>
    <t>4. Other income</t>
  </si>
  <si>
    <t>Total income</t>
  </si>
  <si>
    <t>8. Other expenses</t>
  </si>
  <si>
    <t>Total expenses</t>
  </si>
  <si>
    <t>Profit before taxes</t>
  </si>
  <si>
    <t>Taxes</t>
  </si>
  <si>
    <t>Net profit after minorites</t>
  </si>
  <si>
    <t>Balance Sheet according to IFRS (EUR mn)</t>
  </si>
  <si>
    <t>Intangible assets</t>
  </si>
  <si>
    <t>Unit- and index-linked investments</t>
  </si>
  <si>
    <t>Receivables</t>
  </si>
  <si>
    <t>Deferred tax assets</t>
  </si>
  <si>
    <t>Other assets</t>
  </si>
  <si>
    <t>Cash and cash equivalents</t>
  </si>
  <si>
    <t>Total assets</t>
  </si>
  <si>
    <t>Shareholders‘ equity</t>
  </si>
  <si>
    <t>Subordinated liabilities</t>
  </si>
  <si>
    <t>Liabilities</t>
  </si>
  <si>
    <t>Deferred tax liabilities</t>
  </si>
  <si>
    <t>Other liabilities</t>
  </si>
  <si>
    <t>P&amp;C</t>
  </si>
  <si>
    <t>Life</t>
  </si>
  <si>
    <t>Health</t>
  </si>
  <si>
    <t>Austria</t>
  </si>
  <si>
    <t>Czech Rep.</t>
  </si>
  <si>
    <t>Slovakia</t>
  </si>
  <si>
    <t>Poland</t>
  </si>
  <si>
    <t>Romania</t>
  </si>
  <si>
    <t>Hungary</t>
  </si>
  <si>
    <t>Croatia</t>
  </si>
  <si>
    <t>Serbia</t>
  </si>
  <si>
    <t>Bulgaria</t>
  </si>
  <si>
    <t>Germany</t>
  </si>
  <si>
    <t>Total</t>
  </si>
  <si>
    <t>Property &amp; Casualty</t>
  </si>
  <si>
    <t>Czech Republic</t>
  </si>
  <si>
    <t>Ukraine</t>
  </si>
  <si>
    <t>Türkei</t>
  </si>
  <si>
    <t>Turkey</t>
  </si>
  <si>
    <r>
      <t xml:space="preserve">* </t>
    </r>
    <r>
      <rPr>
        <sz val="8"/>
        <rFont val="Arial"/>
        <family val="2"/>
      </rPr>
      <t>inklusive Ergebnis aus Anteilen an assoziierten und verbundenen Unternehmen</t>
    </r>
  </si>
  <si>
    <t>* including result from shares in associated and affiliated companies</t>
  </si>
  <si>
    <t>6. Aufwendungen für Versicherungsfälle</t>
  </si>
  <si>
    <t>Nichtversicherungstechnische Rückstellungen</t>
  </si>
  <si>
    <t>Vers.techn. Rückstellungen der fonds- und indexgebundenen LV</t>
  </si>
  <si>
    <t>Baltikum</t>
  </si>
  <si>
    <t>Baltics</t>
  </si>
  <si>
    <t xml:space="preserve">1. Gross premiums written </t>
  </si>
  <si>
    <t>3. Financial result</t>
  </si>
  <si>
    <t>6. Expenses for claims and insurance benefits</t>
  </si>
  <si>
    <t>Reinsurers’ share in underwriting provisions</t>
  </si>
  <si>
    <t>Underwriting provisions</t>
  </si>
  <si>
    <t>Unit- and index-linked underwriting provisions</t>
  </si>
  <si>
    <t>Non-underwriting provisions</t>
  </si>
  <si>
    <t>Total liabilities and shareholders' equity</t>
  </si>
  <si>
    <t>1. Gross premiums written</t>
  </si>
  <si>
    <t>GPW Life</t>
  </si>
  <si>
    <t>GWP Total</t>
  </si>
  <si>
    <t>Net Combined Ratio</t>
  </si>
  <si>
    <t>Profit before Taxes</t>
  </si>
  <si>
    <t>Albanien</t>
  </si>
  <si>
    <t>Albania</t>
  </si>
  <si>
    <t>Mazedonien</t>
  </si>
  <si>
    <t>Macedonia</t>
  </si>
  <si>
    <t>6. Expenses for claims / benefits</t>
  </si>
  <si>
    <t>GPW Leben</t>
  </si>
  <si>
    <t>GPW Gesamt</t>
  </si>
  <si>
    <t>Steuerforderungen und Vorauszahlungen aus Ertragssteuern</t>
  </si>
  <si>
    <t>Steuerverbindlichkeiten aus Ertragssteuern</t>
  </si>
  <si>
    <t>Tax liabilities out of income tax</t>
  </si>
  <si>
    <t>Übrige Märkte</t>
  </si>
  <si>
    <t>Georgien</t>
  </si>
  <si>
    <t>Georgia</t>
  </si>
  <si>
    <t>Segment reporting by business line</t>
  </si>
  <si>
    <t>Segment reporting by regions</t>
  </si>
  <si>
    <t>Overview by countries</t>
  </si>
  <si>
    <t>Segment reporting by business line - quarterly</t>
  </si>
  <si>
    <t>Segment reporting by regions - quarterly</t>
  </si>
  <si>
    <t>Segment reporting by business line according to IFRS (EUR mn)</t>
  </si>
  <si>
    <t>Remaining markets</t>
  </si>
  <si>
    <t>Segment reporting by regions according to IFRS (EUR mn)</t>
  </si>
  <si>
    <t>Remaining</t>
  </si>
  <si>
    <t>Overview by countries according to IFRS (EUR mn)</t>
  </si>
  <si>
    <t>Q1 11</t>
  </si>
  <si>
    <t>Q2 11</t>
  </si>
  <si>
    <t>Q3 11</t>
  </si>
  <si>
    <t>Q4 11</t>
  </si>
  <si>
    <t>Q1 12</t>
  </si>
  <si>
    <t>2. Abgegrenzte Nettoprämien</t>
  </si>
  <si>
    <t>6. Aufwendungen für Vers.fälle</t>
  </si>
  <si>
    <t>7. Aufw. f. Vers.abschluss u. -verwaltung</t>
  </si>
  <si>
    <t>6. Expenses for claims/benefits</t>
  </si>
  <si>
    <t>7. Acquisition and administrative expenses</t>
  </si>
  <si>
    <t>2. Abgegrenzte Nettoprämie</t>
  </si>
  <si>
    <t>7. Acquisition and admin. expenses</t>
  </si>
  <si>
    <t>7. Aufwendungen f. Versicherungsabschluss u. -verwaltung</t>
  </si>
  <si>
    <t>Investments</t>
  </si>
  <si>
    <t>Tax receivables and advance payments</t>
  </si>
  <si>
    <t>Q2 12</t>
  </si>
  <si>
    <t>Q3 12</t>
  </si>
  <si>
    <t>Q4 12</t>
  </si>
  <si>
    <t>Abgegrenzte Prämien</t>
  </si>
  <si>
    <t>Aufwendungen f. Versicherungsfälle</t>
  </si>
  <si>
    <t>Schadensatz</t>
  </si>
  <si>
    <t>Kostensatz</t>
  </si>
  <si>
    <t>CoR</t>
  </si>
  <si>
    <t>Net earned premiums</t>
  </si>
  <si>
    <t>Expenses f. claims and insurance benefits</t>
  </si>
  <si>
    <t>Acquisition and administrative expenses</t>
  </si>
  <si>
    <t>Aufw. f. Vers.abschluss u. -verwaltung</t>
  </si>
  <si>
    <t>Claims ratio</t>
  </si>
  <si>
    <t>Cost ratio</t>
  </si>
  <si>
    <t>Others</t>
  </si>
  <si>
    <t>Sonstiges</t>
  </si>
  <si>
    <t>vers.techn. Ergebnis</t>
  </si>
  <si>
    <t>other technical result</t>
  </si>
  <si>
    <t>Rounding differences may occour.</t>
  </si>
  <si>
    <t>Nicht beherrschende Anteile</t>
  </si>
  <si>
    <t>Non-controlling interests</t>
  </si>
  <si>
    <t>Net profit before non-controlling interests (Profit for the period)</t>
  </si>
  <si>
    <t xml:space="preserve">     thereof non-controlling interests</t>
  </si>
  <si>
    <t xml:space="preserve">     davon nicht beherrschende Anteile</t>
  </si>
  <si>
    <t>Bosnien&amp;Herz.</t>
  </si>
  <si>
    <t>Bosnia&amp;Herz.</t>
  </si>
  <si>
    <t>Konsolidierung</t>
  </si>
  <si>
    <t>Consolidation</t>
  </si>
  <si>
    <t>Q4 2012</t>
  </si>
  <si>
    <t>Q4 2011</t>
  </si>
  <si>
    <t>Zentrale Funktionen</t>
  </si>
  <si>
    <t>Central Functions</t>
  </si>
  <si>
    <t>Q1 13</t>
  </si>
  <si>
    <t>Q2 13</t>
  </si>
  <si>
    <t xml:space="preserve"> -</t>
  </si>
  <si>
    <t>Q3 13</t>
  </si>
  <si>
    <t>Please note: The figures for 2012 have been restated to reflect the changes out of the review of BCR Life according to IAS 8.41 as well as the retrospective application of the amended IAS 19 standard</t>
  </si>
  <si>
    <t>Hinweis: Die Vorjahresdaten wurden rückwirkend für das Geschäftsjahr 2012 um IAS 19 und BCR Leben mit Bezug auf IAS 8.41 angepasst.</t>
  </si>
  <si>
    <t>12M 2013</t>
  </si>
  <si>
    <t>-</t>
  </si>
  <si>
    <t>Q4 13</t>
  </si>
  <si>
    <t>3M 2014</t>
  </si>
  <si>
    <t>3M 2013</t>
  </si>
  <si>
    <t>Q1 14</t>
  </si>
  <si>
    <t>Vienna Insurance Group Finanzdaten 3M 2014</t>
  </si>
  <si>
    <t>Vienna Insurance Group Key Financials 3M 2014</t>
  </si>
  <si>
    <t>GPW S/U</t>
  </si>
  <si>
    <t>GPW P&amp;C</t>
  </si>
  <si>
    <t>GPW Kranken</t>
  </si>
  <si>
    <t>GPW Health</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</si>
</sst>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_(* #,##0.00_);_(* \(#,##0.00\);_(* &quot;-&quot;??_);_(@_)"/>
    <numFmt numFmtId="165" formatCode="0.0"/>
    <numFmt numFmtId="166" formatCode="0.0%"/>
    <numFmt numFmtId="167" formatCode="#,##0.0"/>
    <numFmt numFmtId="168" formatCode="0.000"/>
  </numFmts>
  <fonts count="41" x14ac:knownFonts="1">
    <font>
      <sz val="10"/>
      <name val="Arial"/>
    </font>
    <font>
      <sz val="10"/>
      <name val="Arial"/>
      <family val="2"/>
    </font>
    <font>
      <sz val="12"/>
      <name val="Arial"/>
      <family val="2"/>
    </font>
    <font>
      <b/>
      <sz val="12"/>
      <name val="Arial"/>
      <family val="2"/>
    </font>
    <font>
      <b/>
      <sz val="12"/>
      <color indexed="9"/>
      <name val="Arial"/>
      <family val="2"/>
    </font>
    <font>
      <sz val="10"/>
      <name val="Tahoma"/>
      <family val="2"/>
    </font>
    <font>
      <vertAlign val="superscript"/>
      <sz val="12"/>
      <name val="Arial"/>
      <family val="2"/>
    </font>
    <font>
      <i/>
      <sz val="12"/>
      <name val="Arial"/>
      <family val="2"/>
    </font>
    <font>
      <sz val="8"/>
      <name val="Arial"/>
      <family val="2"/>
    </font>
    <font>
      <b/>
      <sz val="8"/>
      <name val="Arial"/>
      <family val="2"/>
    </font>
    <font>
      <sz val="8"/>
      <color indexed="8"/>
      <name val="Arial"/>
      <family val="2"/>
    </font>
    <font>
      <sz val="12"/>
      <name val="Arial"/>
      <family val="2"/>
    </font>
    <font>
      <sz val="8"/>
      <name val="Arial"/>
      <family val="2"/>
    </font>
    <font>
      <b/>
      <sz val="10"/>
      <name val="Arial"/>
      <family val="2"/>
    </font>
    <font>
      <sz val="10"/>
      <color indexed="10"/>
      <name val="Arial"/>
      <family val="2"/>
    </font>
    <font>
      <vertAlign val="superscript"/>
      <sz val="8"/>
      <name val="Arial"/>
      <family val="2"/>
    </font>
    <font>
      <sz val="4"/>
      <name val="Arial"/>
      <family val="2"/>
    </font>
    <font>
      <sz val="8"/>
      <color indexed="42"/>
      <name val="Arial"/>
      <family val="2"/>
    </font>
    <font>
      <sz val="12"/>
      <color indexed="42"/>
      <name val="Arial"/>
      <family val="2"/>
    </font>
    <font>
      <sz val="10"/>
      <color indexed="42"/>
      <name val="Arial"/>
      <family val="2"/>
    </font>
    <font>
      <b/>
      <sz val="8"/>
      <color indexed="9"/>
      <name val="Arial"/>
      <family val="2"/>
    </font>
    <font>
      <b/>
      <sz val="16"/>
      <color indexed="42"/>
      <name val="Arial"/>
      <family val="2"/>
    </font>
    <font>
      <sz val="14"/>
      <name val="Arial"/>
      <family val="2"/>
    </font>
    <font>
      <b/>
      <sz val="14"/>
      <name val="Arial"/>
      <family val="2"/>
    </font>
    <font>
      <b/>
      <sz val="12"/>
      <name val="Arial"/>
      <family val="2"/>
    </font>
    <font>
      <i/>
      <sz val="12"/>
      <name val="Arial"/>
      <family val="2"/>
    </font>
    <font>
      <i/>
      <sz val="10"/>
      <name val="Arial"/>
      <family val="2"/>
    </font>
    <font>
      <b/>
      <sz val="9"/>
      <name val="Arial"/>
      <family val="2"/>
    </font>
    <font>
      <sz val="6"/>
      <name val="Arial"/>
      <family val="2"/>
    </font>
    <font>
      <b/>
      <sz val="6"/>
      <name val="Arial"/>
      <family val="2"/>
    </font>
    <font>
      <b/>
      <sz val="12"/>
      <color indexed="8"/>
      <name val="Arial"/>
      <family val="2"/>
    </font>
    <font>
      <b/>
      <sz val="16"/>
      <color indexed="16"/>
      <name val="Arial"/>
      <family val="2"/>
    </font>
    <font>
      <b/>
      <sz val="14"/>
      <color indexed="16"/>
      <name val="Arial"/>
      <family val="2"/>
    </font>
    <font>
      <sz val="8"/>
      <color indexed="16"/>
      <name val="Arial"/>
      <family val="2"/>
    </font>
    <font>
      <sz val="12"/>
      <color indexed="16"/>
      <name val="Arial"/>
      <family val="2"/>
    </font>
    <font>
      <sz val="10"/>
      <name val="Arial CE"/>
      <charset val="238"/>
    </font>
    <font>
      <i/>
      <sz val="10"/>
      <color indexed="8"/>
      <name val="Arial"/>
      <family val="2"/>
    </font>
    <font>
      <b/>
      <sz val="10"/>
      <name val="Tahoma"/>
      <family val="2"/>
    </font>
    <font>
      <sz val="10"/>
      <color indexed="8"/>
      <name val="Arial"/>
      <family val="2"/>
    </font>
    <font>
      <sz val="10"/>
      <name val="Arial"/>
      <family val="2"/>
    </font>
    <font>
      <sz val="9"/>
      <name val="Arial"/>
      <family val="2"/>
    </font>
  </fonts>
  <fills count="6">
    <fill>
      <patternFill patternType="none"/>
    </fill>
    <fill>
      <patternFill patternType="gray125"/>
    </fill>
    <fill>
      <patternFill patternType="solid">
        <fgColor indexed="41"/>
      </patternFill>
    </fill>
    <fill>
      <patternFill patternType="solid">
        <fgColor indexed="43"/>
      </patternFill>
    </fill>
    <fill>
      <patternFill patternType="solid">
        <fgColor indexed="43"/>
        <bgColor indexed="64"/>
      </patternFill>
    </fill>
    <fill>
      <patternFill patternType="solid">
        <fgColor indexed="47"/>
        <bgColor indexed="64"/>
      </patternFill>
    </fill>
  </fills>
  <borders count="37">
    <border>
      <left/>
      <right/>
      <top/>
      <bottom/>
      <diagonal/>
    </border>
    <border>
      <left style="thin">
        <color indexed="18"/>
      </left>
      <right style="thin">
        <color indexed="18"/>
      </right>
      <top style="thin">
        <color indexed="18"/>
      </top>
      <bottom style="thin">
        <color indexed="18"/>
      </bottom>
      <diagonal/>
    </border>
    <border>
      <left style="thin">
        <color indexed="48"/>
      </left>
      <right style="thin">
        <color indexed="48"/>
      </right>
      <top style="thin">
        <color indexed="48"/>
      </top>
      <bottom style="thin">
        <color indexed="48"/>
      </bottom>
      <diagonal/>
    </border>
    <border>
      <left/>
      <right/>
      <top/>
      <bottom style="medium">
        <color indexed="16"/>
      </bottom>
      <diagonal/>
    </border>
    <border>
      <left/>
      <right/>
      <top/>
      <bottom style="thin">
        <color indexed="64"/>
      </bottom>
      <diagonal/>
    </border>
    <border>
      <left/>
      <right/>
      <top style="medium">
        <color indexed="23"/>
      </top>
      <bottom style="medium">
        <color indexed="23"/>
      </bottom>
      <diagonal/>
    </border>
    <border>
      <left/>
      <right/>
      <top style="dotted">
        <color indexed="64"/>
      </top>
      <bottom style="dotted">
        <color indexed="64"/>
      </bottom>
      <diagonal/>
    </border>
    <border>
      <left/>
      <right/>
      <top/>
      <bottom style="dotted">
        <color indexed="64"/>
      </bottom>
      <diagonal/>
    </border>
    <border>
      <left/>
      <right/>
      <top style="dotted">
        <color indexed="64"/>
      </top>
      <bottom/>
      <diagonal/>
    </border>
    <border>
      <left/>
      <right/>
      <top style="dotted">
        <color indexed="64"/>
      </top>
      <bottom style="thin">
        <color indexed="64"/>
      </bottom>
      <diagonal/>
    </border>
    <border>
      <left style="medium">
        <color indexed="16"/>
      </left>
      <right/>
      <top style="medium">
        <color indexed="16"/>
      </top>
      <bottom style="medium">
        <color indexed="16"/>
      </bottom>
      <diagonal/>
    </border>
    <border>
      <left/>
      <right/>
      <top style="medium">
        <color indexed="16"/>
      </top>
      <bottom style="medium">
        <color indexed="16"/>
      </bottom>
      <diagonal/>
    </border>
    <border>
      <left/>
      <right style="medium">
        <color indexed="16"/>
      </right>
      <top style="medium">
        <color indexed="16"/>
      </top>
      <bottom style="medium">
        <color indexed="16"/>
      </bottom>
      <diagonal/>
    </border>
    <border>
      <left/>
      <right style="thin">
        <color indexed="64"/>
      </right>
      <top/>
      <bottom style="medium">
        <color indexed="16"/>
      </bottom>
      <diagonal/>
    </border>
    <border>
      <left/>
      <right style="thin">
        <color indexed="64"/>
      </right>
      <top/>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style="medium">
        <color indexed="16"/>
      </top>
      <bottom style="medium">
        <color indexed="16"/>
      </bottom>
      <diagonal/>
    </border>
    <border>
      <left/>
      <right style="thin">
        <color indexed="64"/>
      </right>
      <top/>
      <bottom style="thin">
        <color indexed="64"/>
      </bottom>
      <diagonal/>
    </border>
    <border>
      <left style="thin">
        <color indexed="64"/>
      </left>
      <right/>
      <top/>
      <bottom style="medium">
        <color indexed="16"/>
      </bottom>
      <diagonal/>
    </border>
    <border>
      <left style="thin">
        <color indexed="64"/>
      </left>
      <right/>
      <top/>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medium">
        <color indexed="16"/>
      </top>
      <bottom style="medium">
        <color indexed="16"/>
      </bottom>
      <diagonal/>
    </border>
    <border>
      <left style="thin">
        <color indexed="64"/>
      </left>
      <right/>
      <top/>
      <bottom style="thin">
        <color indexed="64"/>
      </bottom>
      <diagonal/>
    </border>
    <border>
      <left style="medium">
        <color indexed="16"/>
      </left>
      <right/>
      <top style="medium">
        <color indexed="16"/>
      </top>
      <bottom/>
      <diagonal/>
    </border>
    <border>
      <left/>
      <right style="medium">
        <color indexed="16"/>
      </right>
      <top style="medium">
        <color indexed="16"/>
      </top>
      <bottom/>
      <diagonal/>
    </border>
    <border>
      <left style="medium">
        <color indexed="16"/>
      </left>
      <right/>
      <top style="dotted">
        <color indexed="64"/>
      </top>
      <bottom style="dotted">
        <color indexed="64"/>
      </bottom>
      <diagonal/>
    </border>
    <border>
      <left/>
      <right style="medium">
        <color indexed="16"/>
      </right>
      <top style="dotted">
        <color indexed="64"/>
      </top>
      <bottom style="dotted">
        <color indexed="64"/>
      </bottom>
      <diagonal/>
    </border>
    <border>
      <left style="medium">
        <color indexed="16"/>
      </left>
      <right/>
      <top/>
      <bottom style="medium">
        <color indexed="16"/>
      </bottom>
      <diagonal/>
    </border>
    <border>
      <left/>
      <right style="medium">
        <color indexed="16"/>
      </right>
      <top/>
      <bottom style="medium">
        <color indexed="16"/>
      </bottom>
      <diagonal/>
    </border>
    <border>
      <left/>
      <right/>
      <top style="medium">
        <color indexed="16"/>
      </top>
      <bottom/>
      <diagonal/>
    </border>
    <border>
      <left/>
      <right/>
      <top/>
      <bottom style="medium">
        <color indexed="24"/>
      </bottom>
      <diagonal/>
    </border>
  </borders>
  <cellStyleXfs count="12">
    <xf numFmtId="0" fontId="0" fillId="0" borderId="0"/>
    <xf numFmtId="43" fontId="5"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4" fontId="8" fillId="3" borderId="1" applyNumberFormat="0" applyProtection="0">
      <alignment vertical="center"/>
    </xf>
    <xf numFmtId="4" fontId="38" fillId="2" borderId="2" applyNumberFormat="0" applyProtection="0">
      <alignment horizontal="right" vertical="center"/>
    </xf>
    <xf numFmtId="0" fontId="35" fillId="0" borderId="0"/>
    <xf numFmtId="0" fontId="35" fillId="0" borderId="0"/>
    <xf numFmtId="0" fontId="37" fillId="0" borderId="4" applyNumberFormat="0" applyFill="0" applyAlignment="0" applyProtection="0"/>
    <xf numFmtId="164" fontId="39" fillId="0" borderId="0" applyFont="0" applyFill="0" applyBorder="0" applyAlignment="0" applyProtection="0"/>
    <xf numFmtId="9" fontId="39" fillId="0" borderId="0" applyFont="0" applyFill="0" applyBorder="0" applyAlignment="0" applyProtection="0"/>
    <xf numFmtId="0" fontId="1" fillId="0" borderId="0"/>
  </cellStyleXfs>
  <cellXfs count="261">
    <xf numFmtId="0" fontId="0" fillId="0" borderId="0" xfId="0"/>
    <xf numFmtId="0" fontId="2" fillId="0" borderId="0" xfId="0" applyFont="1" applyFill="1"/>
    <xf numFmtId="0" fontId="0" fillId="0" borderId="0" xfId="0" applyFill="1"/>
    <xf numFmtId="0" fontId="2" fillId="0" borderId="0" xfId="0" applyFont="1" applyFill="1" applyBorder="1" applyAlignment="1">
      <alignment vertical="center" wrapText="1"/>
    </xf>
    <xf numFmtId="165" fontId="2" fillId="0" borderId="0" xfId="0" applyNumberFormat="1" applyFont="1" applyFill="1" applyBorder="1" applyAlignment="1">
      <alignment vertical="center"/>
    </xf>
    <xf numFmtId="0" fontId="2" fillId="0" borderId="0" xfId="0" applyFont="1" applyFill="1" applyBorder="1" applyAlignment="1">
      <alignment vertical="center"/>
    </xf>
    <xf numFmtId="166" fontId="2" fillId="0" borderId="0" xfId="0" applyNumberFormat="1" applyFont="1" applyFill="1" applyBorder="1" applyAlignment="1">
      <alignment vertical="center"/>
    </xf>
    <xf numFmtId="0" fontId="3" fillId="0" borderId="0" xfId="0" applyFont="1" applyFill="1" applyBorder="1" applyAlignment="1">
      <alignment vertical="center"/>
    </xf>
    <xf numFmtId="165" fontId="3" fillId="0" borderId="0" xfId="0" applyNumberFormat="1" applyFont="1" applyFill="1" applyBorder="1" applyAlignment="1">
      <alignment vertical="center"/>
    </xf>
    <xf numFmtId="0" fontId="8" fillId="0" borderId="0" xfId="0" applyFont="1" applyFill="1" applyBorder="1"/>
    <xf numFmtId="0" fontId="8" fillId="0" borderId="0" xfId="0" applyFont="1" applyFill="1" applyBorder="1" applyAlignment="1">
      <alignment vertical="center"/>
    </xf>
    <xf numFmtId="0" fontId="15" fillId="0" borderId="0" xfId="0" applyFont="1" applyFill="1" applyBorder="1"/>
    <xf numFmtId="0" fontId="8" fillId="0" borderId="0" xfId="0" applyFont="1" applyFill="1"/>
    <xf numFmtId="0" fontId="8" fillId="0" borderId="5" xfId="0"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wrapText="1"/>
    </xf>
    <xf numFmtId="0" fontId="8" fillId="0" borderId="0" xfId="0" applyFont="1" applyFill="1" applyBorder="1" applyAlignment="1">
      <alignment wrapText="1"/>
    </xf>
    <xf numFmtId="167" fontId="9" fillId="0" borderId="0" xfId="0" applyNumberFormat="1" applyFont="1" applyFill="1" applyBorder="1" applyAlignment="1">
      <alignment horizontal="center" vertical="center"/>
    </xf>
    <xf numFmtId="0" fontId="17" fillId="0" borderId="0" xfId="0" applyFont="1" applyFill="1" applyBorder="1"/>
    <xf numFmtId="167" fontId="2" fillId="0" borderId="0" xfId="2" applyNumberFormat="1" applyFont="1" applyFill="1" applyBorder="1" applyAlignment="1">
      <alignment vertical="center"/>
    </xf>
    <xf numFmtId="167" fontId="20" fillId="0" borderId="0" xfId="0" applyNumberFormat="1" applyFont="1" applyFill="1" applyBorder="1" applyAlignment="1">
      <alignment horizontal="center" vertical="center"/>
    </xf>
    <xf numFmtId="167" fontId="8" fillId="0" borderId="0" xfId="0" applyNumberFormat="1" applyFont="1" applyFill="1" applyBorder="1" applyAlignment="1">
      <alignment horizontal="right"/>
    </xf>
    <xf numFmtId="167" fontId="8" fillId="0" borderId="0" xfId="0" applyNumberFormat="1" applyFont="1" applyFill="1" applyBorder="1"/>
    <xf numFmtId="167" fontId="9" fillId="0" borderId="0" xfId="0" applyNumberFormat="1" applyFont="1" applyFill="1" applyBorder="1" applyAlignment="1">
      <alignment horizontal="right" vertical="center"/>
    </xf>
    <xf numFmtId="167" fontId="20" fillId="0" borderId="0" xfId="0" applyNumberFormat="1" applyFont="1" applyFill="1" applyBorder="1" applyAlignment="1">
      <alignment horizontal="right" vertical="center"/>
    </xf>
    <xf numFmtId="0" fontId="0" fillId="0" borderId="0" xfId="0" applyFill="1" applyBorder="1"/>
    <xf numFmtId="167" fontId="11" fillId="0" borderId="6" xfId="2" applyNumberFormat="1" applyFont="1" applyFill="1" applyBorder="1" applyAlignment="1">
      <alignment vertical="center"/>
    </xf>
    <xf numFmtId="167" fontId="11" fillId="0" borderId="7" xfId="2" applyNumberFormat="1" applyFont="1" applyFill="1" applyBorder="1" applyAlignment="1">
      <alignment vertical="center"/>
    </xf>
    <xf numFmtId="167" fontId="3" fillId="0" borderId="8" xfId="2" applyNumberFormat="1" applyFont="1" applyFill="1" applyBorder="1" applyAlignment="1">
      <alignment vertical="center"/>
    </xf>
    <xf numFmtId="165" fontId="3" fillId="0" borderId="8" xfId="2" applyNumberFormat="1" applyFont="1" applyFill="1" applyBorder="1" applyAlignment="1">
      <alignment horizontal="right" vertical="center"/>
    </xf>
    <xf numFmtId="0" fontId="2" fillId="0" borderId="7" xfId="0" applyFont="1" applyFill="1" applyBorder="1"/>
    <xf numFmtId="0" fontId="2" fillId="0" borderId="7" xfId="0" applyFont="1" applyFill="1" applyBorder="1" applyAlignment="1">
      <alignment horizontal="right"/>
    </xf>
    <xf numFmtId="0" fontId="2" fillId="0" borderId="6" xfId="0" applyFont="1" applyFill="1" applyBorder="1"/>
    <xf numFmtId="0" fontId="2" fillId="0" borderId="6" xfId="0" applyFont="1" applyFill="1" applyBorder="1" applyAlignment="1">
      <alignment horizontal="right"/>
    </xf>
    <xf numFmtId="167" fontId="2" fillId="0" borderId="0" xfId="0" applyNumberFormat="1" applyFont="1" applyFill="1" applyBorder="1" applyAlignment="1">
      <alignment vertical="center"/>
    </xf>
    <xf numFmtId="3" fontId="2" fillId="0" borderId="6" xfId="0" applyNumberFormat="1" applyFont="1" applyFill="1" applyBorder="1" applyAlignment="1">
      <alignment vertical="center"/>
    </xf>
    <xf numFmtId="3" fontId="7" fillId="0" borderId="6" xfId="1" applyNumberFormat="1" applyFont="1" applyFill="1" applyBorder="1" applyAlignment="1">
      <alignment vertical="center"/>
    </xf>
    <xf numFmtId="3" fontId="2" fillId="0" borderId="6" xfId="1" quotePrefix="1" applyNumberFormat="1" applyFont="1" applyFill="1" applyBorder="1" applyAlignment="1">
      <alignment vertical="center"/>
    </xf>
    <xf numFmtId="3" fontId="2" fillId="0" borderId="7" xfId="0" applyNumberFormat="1" applyFont="1" applyFill="1" applyBorder="1" applyAlignment="1">
      <alignment vertical="center"/>
    </xf>
    <xf numFmtId="3" fontId="2" fillId="0" borderId="8" xfId="0" applyNumberFormat="1" applyFont="1" applyFill="1" applyBorder="1" applyAlignment="1">
      <alignment vertical="center"/>
    </xf>
    <xf numFmtId="167" fontId="3" fillId="0" borderId="9" xfId="2" applyNumberFormat="1" applyFont="1" applyFill="1" applyBorder="1" applyAlignment="1">
      <alignment vertical="center"/>
    </xf>
    <xf numFmtId="167" fontId="2" fillId="0" borderId="6" xfId="0" applyNumberFormat="1" applyFont="1" applyFill="1" applyBorder="1" applyAlignment="1">
      <alignment vertical="center"/>
    </xf>
    <xf numFmtId="3" fontId="3" fillId="0" borderId="4" xfId="0" applyNumberFormat="1" applyFont="1" applyFill="1" applyBorder="1" applyAlignment="1">
      <alignment vertical="center"/>
    </xf>
    <xf numFmtId="167" fontId="2" fillId="0" borderId="7" xfId="0" applyNumberFormat="1" applyFont="1" applyFill="1" applyBorder="1" applyAlignment="1">
      <alignment vertical="center"/>
    </xf>
    <xf numFmtId="165" fontId="2" fillId="0" borderId="0" xfId="2" applyNumberFormat="1" applyFont="1" applyFill="1" applyBorder="1" applyAlignment="1">
      <alignment horizontal="right" vertical="center"/>
    </xf>
    <xf numFmtId="167" fontId="2" fillId="0" borderId="6" xfId="2" applyNumberFormat="1" applyFont="1" applyFill="1" applyBorder="1" applyAlignment="1">
      <alignment vertical="center"/>
    </xf>
    <xf numFmtId="165" fontId="2" fillId="0" borderId="6" xfId="2" applyNumberFormat="1" applyFont="1" applyFill="1" applyBorder="1" applyAlignment="1">
      <alignment horizontal="right" vertical="center"/>
    </xf>
    <xf numFmtId="165" fontId="2" fillId="0" borderId="6" xfId="2" applyNumberFormat="1" applyFont="1" applyFill="1" applyBorder="1" applyAlignment="1">
      <alignment vertical="center"/>
    </xf>
    <xf numFmtId="167" fontId="2" fillId="0" borderId="7" xfId="2" applyNumberFormat="1" applyFont="1" applyFill="1" applyBorder="1" applyAlignment="1">
      <alignment vertical="center"/>
    </xf>
    <xf numFmtId="165" fontId="2" fillId="0" borderId="7" xfId="2" applyNumberFormat="1" applyFont="1" applyFill="1" applyBorder="1" applyAlignment="1">
      <alignment vertical="center"/>
    </xf>
    <xf numFmtId="165" fontId="3" fillId="0" borderId="9" xfId="2" applyNumberFormat="1" applyFont="1" applyFill="1" applyBorder="1" applyAlignment="1">
      <alignment horizontal="right" vertical="center"/>
    </xf>
    <xf numFmtId="166" fontId="3" fillId="0" borderId="4" xfId="2" applyNumberFormat="1" applyFont="1" applyFill="1" applyBorder="1" applyAlignment="1">
      <alignment vertical="center"/>
    </xf>
    <xf numFmtId="164" fontId="3" fillId="0" borderId="4" xfId="2" applyFont="1" applyFill="1" applyBorder="1" applyAlignment="1">
      <alignment horizontal="right" vertical="center"/>
    </xf>
    <xf numFmtId="0" fontId="1" fillId="0" borderId="0" xfId="0" applyFont="1" applyFill="1" applyBorder="1"/>
    <xf numFmtId="0" fontId="25" fillId="0" borderId="6" xfId="0" applyFont="1" applyFill="1" applyBorder="1"/>
    <xf numFmtId="167" fontId="26" fillId="0" borderId="6" xfId="2" applyNumberFormat="1" applyFont="1" applyFill="1" applyBorder="1" applyAlignment="1">
      <alignment horizontal="right"/>
    </xf>
    <xf numFmtId="166" fontId="26" fillId="0" borderId="6" xfId="2" applyNumberFormat="1" applyFont="1" applyFill="1" applyBorder="1" applyAlignment="1">
      <alignment horizontal="right"/>
    </xf>
    <xf numFmtId="166" fontId="26" fillId="0" borderId="6" xfId="3" applyNumberFormat="1" applyFont="1" applyFill="1" applyBorder="1" applyAlignment="1">
      <alignment horizontal="right"/>
    </xf>
    <xf numFmtId="0" fontId="25" fillId="0" borderId="7" xfId="0" applyFont="1" applyFill="1" applyBorder="1"/>
    <xf numFmtId="167" fontId="26" fillId="0" borderId="7" xfId="2" applyNumberFormat="1" applyFont="1" applyFill="1" applyBorder="1" applyAlignment="1">
      <alignment horizontal="right"/>
    </xf>
    <xf numFmtId="166" fontId="26" fillId="0" borderId="7" xfId="2" applyNumberFormat="1" applyFont="1" applyFill="1" applyBorder="1" applyAlignment="1">
      <alignment horizontal="right"/>
    </xf>
    <xf numFmtId="0" fontId="24" fillId="0" borderId="4" xfId="0" applyFont="1" applyFill="1" applyBorder="1" applyAlignment="1">
      <alignment horizontal="left" vertical="center"/>
    </xf>
    <xf numFmtId="167" fontId="11" fillId="0" borderId="4" xfId="2" applyNumberFormat="1" applyFont="1" applyFill="1" applyBorder="1" applyAlignment="1">
      <alignment horizontal="right" vertical="center"/>
    </xf>
    <xf numFmtId="166" fontId="11" fillId="0" borderId="4" xfId="0" applyNumberFormat="1" applyFont="1" applyFill="1" applyBorder="1" applyAlignment="1">
      <alignment horizontal="right" vertical="center"/>
    </xf>
    <xf numFmtId="0" fontId="8" fillId="0" borderId="4" xfId="0" applyFont="1" applyFill="1" applyBorder="1" applyAlignment="1">
      <alignment vertical="center"/>
    </xf>
    <xf numFmtId="0" fontId="24" fillId="0" borderId="4" xfId="0" applyFont="1" applyFill="1" applyBorder="1" applyAlignment="1">
      <alignment vertical="center"/>
    </xf>
    <xf numFmtId="0" fontId="8" fillId="0" borderId="4" xfId="0" applyFont="1" applyFill="1" applyBorder="1" applyAlignment="1">
      <alignment horizontal="left" vertical="center"/>
    </xf>
    <xf numFmtId="3" fontId="2" fillId="0" borderId="0" xfId="0" applyNumberFormat="1" applyFont="1" applyFill="1" applyBorder="1" applyAlignment="1">
      <alignment horizontal="left" vertical="center"/>
    </xf>
    <xf numFmtId="3" fontId="2" fillId="0" borderId="6" xfId="0" applyNumberFormat="1" applyFont="1" applyFill="1" applyBorder="1" applyAlignment="1">
      <alignment horizontal="left" vertical="center"/>
    </xf>
    <xf numFmtId="3" fontId="2" fillId="0" borderId="8" xfId="0" applyNumberFormat="1" applyFont="1" applyFill="1" applyBorder="1" applyAlignment="1">
      <alignment horizontal="left" vertical="center"/>
    </xf>
    <xf numFmtId="167" fontId="8" fillId="0" borderId="0" xfId="0" applyNumberFormat="1" applyFont="1" applyFill="1" applyAlignment="1">
      <alignment vertical="center"/>
    </xf>
    <xf numFmtId="0" fontId="9" fillId="0" borderId="0" xfId="0" applyFont="1" applyFill="1" applyBorder="1" applyAlignment="1">
      <alignment vertical="center"/>
    </xf>
    <xf numFmtId="167" fontId="9" fillId="0" borderId="0" xfId="0" applyNumberFormat="1" applyFont="1" applyFill="1" applyBorder="1" applyAlignment="1">
      <alignment vertical="center"/>
    </xf>
    <xf numFmtId="167" fontId="8" fillId="0" borderId="0" xfId="0" applyNumberFormat="1" applyFont="1" applyFill="1" applyBorder="1" applyAlignment="1">
      <alignment vertical="center"/>
    </xf>
    <xf numFmtId="0" fontId="9" fillId="0" borderId="4" xfId="0" applyFont="1" applyFill="1" applyBorder="1" applyAlignment="1">
      <alignment vertical="center"/>
    </xf>
    <xf numFmtId="167" fontId="9" fillId="0" borderId="4" xfId="0" applyNumberFormat="1" applyFont="1" applyFill="1" applyBorder="1" applyAlignment="1">
      <alignment vertical="center"/>
    </xf>
    <xf numFmtId="0" fontId="8" fillId="0" borderId="6" xfId="0" applyFont="1" applyFill="1" applyBorder="1" applyAlignment="1">
      <alignment vertical="center"/>
    </xf>
    <xf numFmtId="167" fontId="8" fillId="0" borderId="6" xfId="0" applyNumberFormat="1" applyFont="1" applyFill="1" applyBorder="1" applyAlignment="1">
      <alignment horizontal="right"/>
    </xf>
    <xf numFmtId="167" fontId="8" fillId="0" borderId="6" xfId="0" applyNumberFormat="1" applyFont="1" applyFill="1" applyBorder="1"/>
    <xf numFmtId="167" fontId="8" fillId="0" borderId="0" xfId="0" applyNumberFormat="1" applyFont="1" applyFill="1"/>
    <xf numFmtId="0" fontId="8" fillId="0" borderId="7" xfId="0" applyFont="1" applyFill="1" applyBorder="1" applyAlignment="1">
      <alignment vertical="center"/>
    </xf>
    <xf numFmtId="167" fontId="8" fillId="0" borderId="7" xfId="0" applyNumberFormat="1" applyFont="1" applyFill="1" applyBorder="1" applyAlignment="1">
      <alignment horizontal="right"/>
    </xf>
    <xf numFmtId="0" fontId="9" fillId="0" borderId="9" xfId="0" applyFont="1" applyFill="1" applyBorder="1" applyAlignment="1">
      <alignment vertical="center"/>
    </xf>
    <xf numFmtId="167" fontId="9" fillId="0" borderId="9" xfId="0" applyNumberFormat="1" applyFont="1" applyFill="1" applyBorder="1" applyAlignment="1">
      <alignment horizontal="right" vertical="center"/>
    </xf>
    <xf numFmtId="0" fontId="9" fillId="0" borderId="8" xfId="0" applyFont="1" applyFill="1" applyBorder="1" applyAlignment="1">
      <alignment vertical="center"/>
    </xf>
    <xf numFmtId="167" fontId="9" fillId="0" borderId="8" xfId="0" applyNumberFormat="1" applyFont="1" applyFill="1" applyBorder="1" applyAlignment="1">
      <alignment horizontal="right" vertical="center"/>
    </xf>
    <xf numFmtId="0" fontId="23" fillId="0" borderId="0" xfId="0" applyFont="1" applyFill="1" applyBorder="1" applyAlignment="1">
      <alignment vertical="center"/>
    </xf>
    <xf numFmtId="0" fontId="23" fillId="0" borderId="0" xfId="0" applyFont="1" applyFill="1" applyBorder="1" applyAlignment="1">
      <alignment horizontal="right" vertical="center"/>
    </xf>
    <xf numFmtId="0" fontId="13" fillId="0" borderId="0" xfId="0" applyFont="1" applyFill="1" applyBorder="1" applyAlignment="1">
      <alignment vertical="center"/>
    </xf>
    <xf numFmtId="167" fontId="2" fillId="0" borderId="0" xfId="0" applyNumberFormat="1" applyFont="1" applyFill="1" applyBorder="1" applyAlignment="1">
      <alignment horizontal="right" vertical="center"/>
    </xf>
    <xf numFmtId="167" fontId="2" fillId="0" borderId="6" xfId="0" applyNumberFormat="1" applyFont="1" applyFill="1" applyBorder="1" applyAlignment="1">
      <alignment horizontal="right" vertical="center"/>
    </xf>
    <xf numFmtId="168" fontId="2" fillId="0" borderId="0" xfId="0" applyNumberFormat="1" applyFont="1" applyFill="1" applyBorder="1" applyAlignment="1">
      <alignment vertical="center"/>
    </xf>
    <xf numFmtId="0" fontId="28" fillId="0" borderId="0" xfId="0" applyFont="1" applyFill="1" applyBorder="1" applyAlignment="1">
      <alignment vertical="center" wrapText="1"/>
    </xf>
    <xf numFmtId="0" fontId="29" fillId="0" borderId="0" xfId="0" applyFont="1" applyFill="1" applyBorder="1" applyAlignment="1">
      <alignment horizontal="center" vertical="center"/>
    </xf>
    <xf numFmtId="167" fontId="30" fillId="0" borderId="9" xfId="2" applyNumberFormat="1" applyFont="1" applyFill="1" applyBorder="1" applyAlignment="1">
      <alignment vertical="center"/>
    </xf>
    <xf numFmtId="0" fontId="21" fillId="0" borderId="0" xfId="0" applyFont="1" applyFill="1"/>
    <xf numFmtId="0" fontId="19" fillId="0" borderId="0" xfId="0" applyFont="1" applyFill="1"/>
    <xf numFmtId="0" fontId="14" fillId="0" borderId="0" xfId="0" applyFont="1" applyFill="1"/>
    <xf numFmtId="0" fontId="13" fillId="0" borderId="0" xfId="0" applyFont="1" applyFill="1"/>
    <xf numFmtId="0" fontId="9" fillId="0" borderId="0" xfId="0" applyFont="1" applyFill="1"/>
    <xf numFmtId="0" fontId="3" fillId="0" borderId="0" xfId="0" applyFont="1" applyFill="1"/>
    <xf numFmtId="0" fontId="11" fillId="0" borderId="0" xfId="0" applyFont="1" applyFill="1"/>
    <xf numFmtId="0" fontId="31" fillId="0" borderId="0" xfId="0" applyFont="1" applyFill="1" applyBorder="1" applyAlignment="1">
      <alignment vertical="center"/>
    </xf>
    <xf numFmtId="0" fontId="23" fillId="0" borderId="3" xfId="0" applyFont="1" applyFill="1" applyBorder="1" applyAlignment="1">
      <alignment vertical="center"/>
    </xf>
    <xf numFmtId="0" fontId="23" fillId="0" borderId="3" xfId="0" applyFont="1" applyFill="1" applyBorder="1" applyAlignment="1">
      <alignment horizontal="right" vertical="center"/>
    </xf>
    <xf numFmtId="0" fontId="2" fillId="0" borderId="0" xfId="0" applyFont="1" applyFill="1" applyBorder="1"/>
    <xf numFmtId="0" fontId="11" fillId="0" borderId="0" xfId="0" applyFont="1" applyFill="1" applyBorder="1"/>
    <xf numFmtId="0" fontId="2" fillId="4" borderId="6" xfId="0" applyFont="1" applyFill="1" applyBorder="1"/>
    <xf numFmtId="0" fontId="2" fillId="4" borderId="6" xfId="0" applyFont="1" applyFill="1" applyBorder="1" applyAlignment="1">
      <alignment horizontal="right"/>
    </xf>
    <xf numFmtId="0" fontId="18" fillId="0" borderId="0" xfId="0" applyFont="1" applyFill="1"/>
    <xf numFmtId="0" fontId="6" fillId="0" borderId="0" xfId="0" applyFont="1" applyFill="1"/>
    <xf numFmtId="0" fontId="22" fillId="0" borderId="3" xfId="0" applyFont="1" applyFill="1" applyBorder="1" applyAlignment="1">
      <alignment horizontal="center" vertical="center"/>
    </xf>
    <xf numFmtId="0" fontId="23" fillId="0" borderId="3" xfId="0" applyFont="1" applyFill="1" applyBorder="1" applyAlignment="1">
      <alignment horizontal="center" vertical="center"/>
    </xf>
    <xf numFmtId="0" fontId="23" fillId="5" borderId="3" xfId="0" applyFont="1" applyFill="1" applyBorder="1" applyAlignment="1">
      <alignment horizontal="center" vertical="center"/>
    </xf>
    <xf numFmtId="167" fontId="11" fillId="5" borderId="7" xfId="2" applyNumberFormat="1" applyFont="1" applyFill="1" applyBorder="1" applyAlignment="1">
      <alignment vertical="center"/>
    </xf>
    <xf numFmtId="167" fontId="11" fillId="5" borderId="6" xfId="2" applyNumberFormat="1" applyFont="1" applyFill="1" applyBorder="1" applyAlignment="1">
      <alignment vertical="center"/>
    </xf>
    <xf numFmtId="167" fontId="3" fillId="5" borderId="9" xfId="2" applyNumberFormat="1" applyFont="1" applyFill="1" applyBorder="1" applyAlignment="1">
      <alignment vertical="center"/>
    </xf>
    <xf numFmtId="49" fontId="23" fillId="5" borderId="3" xfId="0" applyNumberFormat="1" applyFont="1" applyFill="1" applyBorder="1" applyAlignment="1">
      <alignment horizontal="center" vertical="center"/>
    </xf>
    <xf numFmtId="165" fontId="11" fillId="5" borderId="7" xfId="2" applyNumberFormat="1" applyFont="1" applyFill="1" applyBorder="1" applyAlignment="1">
      <alignment horizontal="right" vertical="center"/>
    </xf>
    <xf numFmtId="165" fontId="11" fillId="5" borderId="6" xfId="2" applyNumberFormat="1" applyFont="1" applyFill="1" applyBorder="1" applyAlignment="1">
      <alignment horizontal="right" vertical="center"/>
    </xf>
    <xf numFmtId="165" fontId="3" fillId="5" borderId="9" xfId="2" applyNumberFormat="1" applyFont="1" applyFill="1" applyBorder="1" applyAlignment="1">
      <alignment horizontal="right" vertical="center"/>
    </xf>
    <xf numFmtId="0" fontId="32" fillId="0" borderId="0" xfId="0" applyFont="1" applyFill="1"/>
    <xf numFmtId="0" fontId="10" fillId="0" borderId="0" xfId="0" applyFont="1" applyFill="1"/>
    <xf numFmtId="3" fontId="3" fillId="0" borderId="10" xfId="0" applyNumberFormat="1" applyFont="1" applyFill="1" applyBorder="1" applyAlignment="1">
      <alignment vertical="center"/>
    </xf>
    <xf numFmtId="3" fontId="3" fillId="0" borderId="11" xfId="0" applyNumberFormat="1" applyFont="1" applyFill="1" applyBorder="1" applyAlignment="1">
      <alignment vertical="center"/>
    </xf>
    <xf numFmtId="3" fontId="2" fillId="5" borderId="7" xfId="0" applyNumberFormat="1" applyFont="1" applyFill="1" applyBorder="1" applyAlignment="1">
      <alignment vertical="center"/>
    </xf>
    <xf numFmtId="3" fontId="2" fillId="5" borderId="6" xfId="0" applyNumberFormat="1" applyFont="1" applyFill="1" applyBorder="1" applyAlignment="1">
      <alignment vertical="center"/>
    </xf>
    <xf numFmtId="3" fontId="2" fillId="5" borderId="8" xfId="0" applyNumberFormat="1" applyFont="1" applyFill="1" applyBorder="1" applyAlignment="1">
      <alignment vertical="center"/>
    </xf>
    <xf numFmtId="3" fontId="3" fillId="5" borderId="11" xfId="0" applyNumberFormat="1" applyFont="1" applyFill="1" applyBorder="1" applyAlignment="1">
      <alignment vertical="center"/>
    </xf>
    <xf numFmtId="3" fontId="7" fillId="5" borderId="6" xfId="1" applyNumberFormat="1" applyFont="1" applyFill="1" applyBorder="1" applyAlignment="1">
      <alignment vertical="center"/>
    </xf>
    <xf numFmtId="3" fontId="2" fillId="5" borderId="6" xfId="1" quotePrefix="1" applyNumberFormat="1" applyFont="1" applyFill="1" applyBorder="1" applyAlignment="1">
      <alignment vertical="center"/>
    </xf>
    <xf numFmtId="167" fontId="2" fillId="5" borderId="7" xfId="0" applyNumberFormat="1" applyFont="1" applyFill="1" applyBorder="1" applyAlignment="1">
      <alignment vertical="center"/>
    </xf>
    <xf numFmtId="167" fontId="2" fillId="5" borderId="6" xfId="0" applyNumberFormat="1" applyFont="1" applyFill="1" applyBorder="1" applyAlignment="1">
      <alignment vertical="center"/>
    </xf>
    <xf numFmtId="167" fontId="2" fillId="5" borderId="8" xfId="0" applyNumberFormat="1" applyFont="1" applyFill="1" applyBorder="1" applyAlignment="1">
      <alignment vertical="center"/>
    </xf>
    <xf numFmtId="167" fontId="3" fillId="5" borderId="12" xfId="0" applyNumberFormat="1" applyFont="1" applyFill="1" applyBorder="1" applyAlignment="1">
      <alignment vertical="center"/>
    </xf>
    <xf numFmtId="0" fontId="4" fillId="0" borderId="0" xfId="0" applyFont="1" applyFill="1" applyBorder="1" applyAlignment="1">
      <alignment vertical="center"/>
    </xf>
    <xf numFmtId="0" fontId="23" fillId="0" borderId="3" xfId="0" applyFont="1" applyFill="1" applyBorder="1" applyAlignment="1">
      <alignment horizontal="left" vertical="center"/>
    </xf>
    <xf numFmtId="167" fontId="3" fillId="0" borderId="0" xfId="0" applyNumberFormat="1" applyFont="1" applyFill="1" applyBorder="1" applyAlignment="1">
      <alignment vertical="center"/>
    </xf>
    <xf numFmtId="167" fontId="30" fillId="0" borderId="8" xfId="2" applyNumberFormat="1" applyFont="1" applyFill="1" applyBorder="1" applyAlignment="1">
      <alignment vertical="center"/>
    </xf>
    <xf numFmtId="167" fontId="3" fillId="0" borderId="11" xfId="0" applyNumberFormat="1" applyFont="1" applyFill="1" applyBorder="1" applyAlignment="1">
      <alignment vertical="center"/>
    </xf>
    <xf numFmtId="167" fontId="3" fillId="5" borderId="4" xfId="0" applyNumberFormat="1" applyFont="1" applyFill="1" applyBorder="1" applyAlignment="1">
      <alignment vertical="center"/>
    </xf>
    <xf numFmtId="167" fontId="2" fillId="5" borderId="0" xfId="0" applyNumberFormat="1" applyFont="1" applyFill="1" applyBorder="1" applyAlignment="1">
      <alignment vertical="center"/>
    </xf>
    <xf numFmtId="167" fontId="3" fillId="5" borderId="0" xfId="0" applyNumberFormat="1" applyFont="1" applyFill="1" applyBorder="1" applyAlignment="1">
      <alignment vertical="center"/>
    </xf>
    <xf numFmtId="167" fontId="3" fillId="5" borderId="11" xfId="0" applyNumberFormat="1" applyFont="1" applyFill="1" applyBorder="1" applyAlignment="1">
      <alignment vertical="center"/>
    </xf>
    <xf numFmtId="167" fontId="2" fillId="5" borderId="6" xfId="0" applyNumberFormat="1" applyFont="1" applyFill="1" applyBorder="1" applyAlignment="1">
      <alignment horizontal="right" vertical="center"/>
    </xf>
    <xf numFmtId="0" fontId="2" fillId="0" borderId="0" xfId="0" applyFont="1" applyFill="1" applyAlignment="1">
      <alignment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49" fontId="3" fillId="0" borderId="3" xfId="0" applyNumberFormat="1" applyFont="1" applyFill="1" applyBorder="1" applyAlignment="1">
      <alignment horizontal="center" vertical="center"/>
    </xf>
    <xf numFmtId="167" fontId="3" fillId="0" borderId="10" xfId="2" applyNumberFormat="1" applyFont="1" applyFill="1" applyBorder="1" applyAlignment="1">
      <alignment vertical="center"/>
    </xf>
    <xf numFmtId="167" fontId="3" fillId="0" borderId="11" xfId="2" applyNumberFormat="1" applyFont="1" applyFill="1" applyBorder="1" applyAlignment="1">
      <alignment vertical="center"/>
    </xf>
    <xf numFmtId="165" fontId="3" fillId="0" borderId="11" xfId="2" applyNumberFormat="1" applyFont="1" applyFill="1" applyBorder="1" applyAlignment="1">
      <alignment horizontal="right" vertical="center"/>
    </xf>
    <xf numFmtId="165" fontId="3" fillId="0" borderId="12" xfId="2" applyNumberFormat="1" applyFont="1" applyFill="1" applyBorder="1" applyAlignment="1">
      <alignment horizontal="right" vertical="center"/>
    </xf>
    <xf numFmtId="49" fontId="3" fillId="0" borderId="13" xfId="0" applyNumberFormat="1" applyFont="1" applyFill="1" applyBorder="1" applyAlignment="1">
      <alignment horizontal="center" vertical="center"/>
    </xf>
    <xf numFmtId="165" fontId="2" fillId="0" borderId="14" xfId="2" applyNumberFormat="1" applyFont="1" applyFill="1" applyBorder="1" applyAlignment="1">
      <alignment horizontal="right" vertical="center"/>
    </xf>
    <xf numFmtId="165" fontId="2" fillId="0" borderId="15" xfId="2" applyNumberFormat="1" applyFont="1" applyFill="1" applyBorder="1" applyAlignment="1">
      <alignment horizontal="right" vertical="center"/>
    </xf>
    <xf numFmtId="165" fontId="3" fillId="0" borderId="16" xfId="2" applyNumberFormat="1" applyFont="1" applyFill="1" applyBorder="1" applyAlignment="1">
      <alignment horizontal="right" vertical="center"/>
    </xf>
    <xf numFmtId="165" fontId="2" fillId="0" borderId="17" xfId="2" applyNumberFormat="1" applyFont="1" applyFill="1" applyBorder="1" applyAlignment="1">
      <alignment vertical="center"/>
    </xf>
    <xf numFmtId="165" fontId="2" fillId="0" borderId="15" xfId="2" applyNumberFormat="1" applyFont="1" applyFill="1" applyBorder="1" applyAlignment="1">
      <alignment vertical="center"/>
    </xf>
    <xf numFmtId="165" fontId="3" fillId="0" borderId="18" xfId="2" applyNumberFormat="1" applyFont="1" applyFill="1" applyBorder="1" applyAlignment="1">
      <alignment horizontal="right" vertical="center"/>
    </xf>
    <xf numFmtId="165" fontId="3" fillId="0" borderId="19" xfId="2" applyNumberFormat="1" applyFont="1" applyFill="1" applyBorder="1" applyAlignment="1">
      <alignment horizontal="right" vertical="center"/>
    </xf>
    <xf numFmtId="164" fontId="3" fillId="0" borderId="20" xfId="2" applyFont="1" applyFill="1" applyBorder="1" applyAlignment="1">
      <alignment horizontal="right" vertical="center"/>
    </xf>
    <xf numFmtId="0" fontId="3" fillId="5" borderId="3" xfId="0" applyFont="1" applyFill="1" applyBorder="1" applyAlignment="1">
      <alignment horizontal="center" vertical="center"/>
    </xf>
    <xf numFmtId="167" fontId="2" fillId="5" borderId="0" xfId="2" applyNumberFormat="1" applyFont="1" applyFill="1" applyBorder="1" applyAlignment="1">
      <alignment vertical="center"/>
    </xf>
    <xf numFmtId="167" fontId="2" fillId="5" borderId="6" xfId="2" applyNumberFormat="1" applyFont="1" applyFill="1" applyBorder="1" applyAlignment="1">
      <alignment vertical="center"/>
    </xf>
    <xf numFmtId="167" fontId="2" fillId="5" borderId="7" xfId="2" applyNumberFormat="1" applyFont="1" applyFill="1" applyBorder="1" applyAlignment="1">
      <alignment vertical="center"/>
    </xf>
    <xf numFmtId="167" fontId="3" fillId="5" borderId="8" xfId="2" applyNumberFormat="1" applyFont="1" applyFill="1" applyBorder="1" applyAlignment="1">
      <alignment vertical="center"/>
    </xf>
    <xf numFmtId="167" fontId="3" fillId="5" borderId="11" xfId="2" applyNumberFormat="1" applyFont="1" applyFill="1" applyBorder="1" applyAlignment="1">
      <alignment vertical="center"/>
    </xf>
    <xf numFmtId="166" fontId="3" fillId="5" borderId="4" xfId="2" applyNumberFormat="1" applyFont="1" applyFill="1" applyBorder="1" applyAlignment="1">
      <alignment vertical="center"/>
    </xf>
    <xf numFmtId="0" fontId="3" fillId="5" borderId="21" xfId="0" applyFont="1" applyFill="1" applyBorder="1" applyAlignment="1">
      <alignment horizontal="center" vertical="center"/>
    </xf>
    <xf numFmtId="167" fontId="2" fillId="5" borderId="22" xfId="2" applyNumberFormat="1" applyFont="1" applyFill="1" applyBorder="1" applyAlignment="1">
      <alignment vertical="center"/>
    </xf>
    <xf numFmtId="167" fontId="2" fillId="5" borderId="23" xfId="2" applyNumberFormat="1" applyFont="1" applyFill="1" applyBorder="1" applyAlignment="1">
      <alignment vertical="center"/>
    </xf>
    <xf numFmtId="167" fontId="3" fillId="5" borderId="24" xfId="2" applyNumberFormat="1" applyFont="1" applyFill="1" applyBorder="1" applyAlignment="1">
      <alignment vertical="center"/>
    </xf>
    <xf numFmtId="167" fontId="2" fillId="5" borderId="25" xfId="2" applyNumberFormat="1" applyFont="1" applyFill="1" applyBorder="1" applyAlignment="1">
      <alignment vertical="center"/>
    </xf>
    <xf numFmtId="167" fontId="3" fillId="5" borderId="26" xfId="2" applyNumberFormat="1" applyFont="1" applyFill="1" applyBorder="1" applyAlignment="1">
      <alignment vertical="center"/>
    </xf>
    <xf numFmtId="167" fontId="3" fillId="5" borderId="27" xfId="2" applyNumberFormat="1" applyFont="1" applyFill="1" applyBorder="1" applyAlignment="1">
      <alignment vertical="center"/>
    </xf>
    <xf numFmtId="166" fontId="3" fillId="5" borderId="28" xfId="2" applyNumberFormat="1" applyFont="1" applyFill="1" applyBorder="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13" fillId="0" borderId="0" xfId="0" applyFont="1" applyFill="1" applyAlignment="1">
      <alignment horizontal="left" vertical="center"/>
    </xf>
    <xf numFmtId="0" fontId="11" fillId="0" borderId="3" xfId="0" applyFont="1" applyFill="1" applyBorder="1" applyAlignment="1">
      <alignment horizontal="center" vertical="center"/>
    </xf>
    <xf numFmtId="0" fontId="33" fillId="0" borderId="0" xfId="0" applyFont="1" applyFill="1"/>
    <xf numFmtId="0" fontId="2" fillId="0" borderId="0" xfId="0" applyFont="1" applyFill="1" applyAlignment="1">
      <alignment wrapText="1"/>
    </xf>
    <xf numFmtId="0" fontId="33" fillId="0" borderId="0" xfId="0" applyFont="1" applyFill="1" applyBorder="1"/>
    <xf numFmtId="0" fontId="34" fillId="0" borderId="0" xfId="0" applyFont="1" applyFill="1"/>
    <xf numFmtId="0" fontId="3" fillId="0" borderId="3" xfId="0" applyFont="1" applyFill="1" applyBorder="1" applyAlignment="1">
      <alignment vertical="center" wrapText="1"/>
    </xf>
    <xf numFmtId="14" fontId="23" fillId="5" borderId="3" xfId="0" applyNumberFormat="1" applyFont="1" applyFill="1" applyBorder="1" applyAlignment="1">
      <alignment horizontal="center" vertical="center"/>
    </xf>
    <xf numFmtId="167" fontId="11" fillId="5" borderId="4" xfId="2" applyNumberFormat="1" applyFont="1" applyFill="1" applyBorder="1" applyAlignment="1">
      <alignment horizontal="right" vertical="center"/>
    </xf>
    <xf numFmtId="167" fontId="26" fillId="5" borderId="7" xfId="2" applyNumberFormat="1" applyFont="1" applyFill="1" applyBorder="1" applyAlignment="1">
      <alignment horizontal="right"/>
    </xf>
    <xf numFmtId="167" fontId="26" fillId="5" borderId="6" xfId="2" applyNumberFormat="1" applyFont="1" applyFill="1" applyBorder="1" applyAlignment="1">
      <alignment horizontal="right"/>
    </xf>
    <xf numFmtId="166" fontId="11" fillId="5" borderId="4" xfId="2" applyNumberFormat="1" applyFont="1" applyFill="1" applyBorder="1" applyAlignment="1">
      <alignment horizontal="right" vertical="center"/>
    </xf>
    <xf numFmtId="166" fontId="26" fillId="5" borderId="7" xfId="2" applyNumberFormat="1" applyFont="1" applyFill="1" applyBorder="1" applyAlignment="1">
      <alignment horizontal="right"/>
    </xf>
    <xf numFmtId="166" fontId="26" fillId="5" borderId="6" xfId="2" applyNumberFormat="1" applyFont="1" applyFill="1" applyBorder="1" applyAlignment="1">
      <alignment horizontal="right"/>
    </xf>
    <xf numFmtId="0" fontId="16" fillId="0" borderId="0" xfId="0" applyFont="1" applyFill="1"/>
    <xf numFmtId="0" fontId="8" fillId="0" borderId="0" xfId="0" applyFont="1" applyFill="1" applyAlignment="1">
      <alignment vertical="center"/>
    </xf>
    <xf numFmtId="166" fontId="9" fillId="0" borderId="0" xfId="0" applyNumberFormat="1" applyFont="1" applyFill="1" applyAlignment="1">
      <alignment vertical="center"/>
    </xf>
    <xf numFmtId="167" fontId="33" fillId="0" borderId="0" xfId="0" applyNumberFormat="1" applyFont="1" applyFill="1"/>
    <xf numFmtId="0" fontId="8" fillId="0" borderId="3" xfId="0" applyFont="1" applyFill="1" applyBorder="1" applyAlignment="1">
      <alignment vertical="center"/>
    </xf>
    <xf numFmtId="167" fontId="9" fillId="0" borderId="3" xfId="0" applyNumberFormat="1" applyFont="1" applyFill="1" applyBorder="1" applyAlignment="1">
      <alignment horizontal="center" vertical="center"/>
    </xf>
    <xf numFmtId="0" fontId="27" fillId="0" borderId="10" xfId="0" applyFont="1" applyFill="1" applyBorder="1" applyAlignment="1">
      <alignment horizontal="left" vertical="center"/>
    </xf>
    <xf numFmtId="167" fontId="9" fillId="0" borderId="11" xfId="0" applyNumberFormat="1" applyFont="1" applyFill="1" applyBorder="1" applyAlignment="1">
      <alignment vertical="center"/>
    </xf>
    <xf numFmtId="167" fontId="9" fillId="5" borderId="3" xfId="0" applyNumberFormat="1" applyFont="1" applyFill="1" applyBorder="1" applyAlignment="1">
      <alignment horizontal="center" vertical="center"/>
    </xf>
    <xf numFmtId="167" fontId="8" fillId="5" borderId="0" xfId="0" applyNumberFormat="1" applyFont="1" applyFill="1" applyBorder="1" applyAlignment="1">
      <alignment horizontal="right"/>
    </xf>
    <xf numFmtId="167" fontId="8" fillId="5" borderId="6" xfId="0" applyNumberFormat="1" applyFont="1" applyFill="1" applyBorder="1" applyAlignment="1">
      <alignment horizontal="right"/>
    </xf>
    <xf numFmtId="167" fontId="9" fillId="5" borderId="4" xfId="0" applyNumberFormat="1" applyFont="1" applyFill="1" applyBorder="1" applyAlignment="1">
      <alignment vertical="center"/>
    </xf>
    <xf numFmtId="167" fontId="9" fillId="5" borderId="0" xfId="0" applyNumberFormat="1" applyFont="1" applyFill="1" applyBorder="1" applyAlignment="1">
      <alignment vertical="center"/>
    </xf>
    <xf numFmtId="167" fontId="9" fillId="5" borderId="11" xfId="0" applyNumberFormat="1" applyFont="1" applyFill="1" applyBorder="1" applyAlignment="1">
      <alignment vertical="center"/>
    </xf>
    <xf numFmtId="167" fontId="9" fillId="5" borderId="9" xfId="0" applyNumberFormat="1" applyFont="1" applyFill="1" applyBorder="1" applyAlignment="1">
      <alignment horizontal="right" vertical="center"/>
    </xf>
    <xf numFmtId="167" fontId="8" fillId="5" borderId="7" xfId="0" applyNumberFormat="1" applyFont="1" applyFill="1" applyBorder="1" applyAlignment="1">
      <alignment horizontal="right"/>
    </xf>
    <xf numFmtId="167" fontId="9" fillId="5" borderId="8" xfId="0" applyNumberFormat="1" applyFont="1" applyFill="1" applyBorder="1" applyAlignment="1">
      <alignment horizontal="right" vertical="center"/>
    </xf>
    <xf numFmtId="0" fontId="27" fillId="0" borderId="10" xfId="0" applyFont="1" applyFill="1" applyBorder="1" applyAlignment="1">
      <alignment vertical="center"/>
    </xf>
    <xf numFmtId="167" fontId="9" fillId="5" borderId="11" xfId="0" applyNumberFormat="1" applyFont="1" applyFill="1" applyBorder="1" applyAlignment="1">
      <alignment horizontal="right" vertical="center"/>
    </xf>
    <xf numFmtId="167" fontId="9" fillId="0" borderId="11" xfId="0" applyNumberFormat="1" applyFont="1" applyFill="1" applyBorder="1" applyAlignment="1">
      <alignment horizontal="right" vertical="center"/>
    </xf>
    <xf numFmtId="0" fontId="28" fillId="0" borderId="0" xfId="0" applyFont="1" applyFill="1"/>
    <xf numFmtId="0" fontId="32" fillId="0" borderId="0" xfId="0" applyFont="1" applyFill="1" applyBorder="1"/>
    <xf numFmtId="167" fontId="2" fillId="0" borderId="8" xfId="0" applyNumberFormat="1" applyFont="1" applyFill="1" applyBorder="1" applyAlignment="1">
      <alignment horizontal="right" vertical="center"/>
    </xf>
    <xf numFmtId="3" fontId="2" fillId="0" borderId="29" xfId="0" applyNumberFormat="1" applyFont="1" applyFill="1" applyBorder="1" applyAlignment="1">
      <alignment horizontal="left" vertical="center"/>
    </xf>
    <xf numFmtId="166" fontId="3" fillId="0" borderId="30" xfId="3" applyNumberFormat="1" applyFont="1" applyFill="1" applyBorder="1" applyAlignment="1">
      <alignment horizontal="right"/>
    </xf>
    <xf numFmtId="3" fontId="2" fillId="0" borderId="31" xfId="0" applyNumberFormat="1" applyFont="1" applyFill="1" applyBorder="1" applyAlignment="1">
      <alignment horizontal="left" vertical="center"/>
    </xf>
    <xf numFmtId="166" fontId="3" fillId="0" borderId="32" xfId="3" applyNumberFormat="1" applyFont="1" applyFill="1" applyBorder="1" applyAlignment="1">
      <alignment horizontal="right"/>
    </xf>
    <xf numFmtId="3" fontId="3" fillId="0" borderId="33" xfId="0" applyNumberFormat="1" applyFont="1" applyFill="1" applyBorder="1" applyAlignment="1">
      <alignment horizontal="left" vertical="center"/>
    </xf>
    <xf numFmtId="166" fontId="3" fillId="0" borderId="34" xfId="3" applyNumberFormat="1" applyFont="1" applyFill="1" applyBorder="1" applyAlignment="1">
      <alignment horizontal="right"/>
    </xf>
    <xf numFmtId="167" fontId="2" fillId="5" borderId="0" xfId="0" applyNumberFormat="1" applyFont="1" applyFill="1" applyBorder="1" applyAlignment="1">
      <alignment horizontal="right" vertical="center"/>
    </xf>
    <xf numFmtId="167" fontId="2" fillId="5" borderId="8" xfId="0" applyNumberFormat="1" applyFont="1" applyFill="1" applyBorder="1" applyAlignment="1">
      <alignment horizontal="right" vertical="center"/>
    </xf>
    <xf numFmtId="166" fontId="3" fillId="5" borderId="35" xfId="3" applyNumberFormat="1" applyFont="1" applyFill="1" applyBorder="1" applyAlignment="1">
      <alignment horizontal="right"/>
    </xf>
    <xf numFmtId="166" fontId="3" fillId="5" borderId="6" xfId="3" applyNumberFormat="1" applyFont="1" applyFill="1" applyBorder="1" applyAlignment="1">
      <alignment horizontal="right"/>
    </xf>
    <xf numFmtId="166" fontId="3" fillId="5" borderId="3" xfId="3" applyNumberFormat="1" applyFont="1" applyFill="1" applyBorder="1" applyAlignment="1">
      <alignment horizontal="right"/>
    </xf>
    <xf numFmtId="167" fontId="36" fillId="5" borderId="7" xfId="2" applyNumberFormat="1" applyFont="1" applyFill="1" applyBorder="1" applyAlignment="1">
      <alignment horizontal="right"/>
    </xf>
    <xf numFmtId="167" fontId="9" fillId="5" borderId="36" xfId="6" applyNumberFormat="1" applyFont="1" applyFill="1" applyBorder="1" applyAlignment="1">
      <alignment horizontal="center" vertical="center"/>
    </xf>
    <xf numFmtId="0" fontId="2" fillId="0" borderId="8" xfId="0" applyFont="1" applyFill="1" applyBorder="1"/>
    <xf numFmtId="0" fontId="2" fillId="0" borderId="8" xfId="0" applyFont="1" applyFill="1" applyBorder="1" applyAlignment="1">
      <alignment horizontal="right"/>
    </xf>
    <xf numFmtId="167" fontId="10" fillId="0" borderId="0" xfId="6" applyNumberFormat="1" applyFont="1" applyFill="1" applyBorder="1" applyAlignment="1">
      <alignment horizontal="right" vertical="center"/>
    </xf>
    <xf numFmtId="167" fontId="10" fillId="0" borderId="6" xfId="6" applyNumberFormat="1" applyFont="1" applyFill="1" applyBorder="1" applyAlignment="1">
      <alignment horizontal="right" vertical="center"/>
    </xf>
    <xf numFmtId="167" fontId="8" fillId="0" borderId="6" xfId="0" applyNumberFormat="1" applyFont="1" applyFill="1" applyBorder="1"/>
    <xf numFmtId="167" fontId="8" fillId="0" borderId="0" xfId="0" applyNumberFormat="1" applyFont="1" applyFill="1" applyBorder="1" applyAlignment="1">
      <alignment horizontal="right"/>
    </xf>
    <xf numFmtId="167" fontId="8" fillId="0" borderId="0" xfId="0" applyNumberFormat="1" applyFont="1" applyFill="1" applyBorder="1"/>
    <xf numFmtId="167" fontId="8" fillId="5" borderId="0" xfId="0" applyNumberFormat="1" applyFont="1" applyFill="1" applyBorder="1" applyAlignment="1">
      <alignment horizontal="right"/>
    </xf>
    <xf numFmtId="167" fontId="8" fillId="0" borderId="6" xfId="0" applyNumberFormat="1" applyFont="1" applyFill="1" applyBorder="1" applyAlignment="1">
      <alignment horizontal="right"/>
    </xf>
    <xf numFmtId="167" fontId="8" fillId="5" borderId="6" xfId="0" applyNumberFormat="1" applyFont="1" applyFill="1" applyBorder="1" applyAlignment="1">
      <alignment horizontal="right"/>
    </xf>
    <xf numFmtId="167" fontId="8" fillId="0" borderId="7" xfId="0" applyNumberFormat="1" applyFont="1" applyFill="1" applyBorder="1" applyAlignment="1">
      <alignment horizontal="right"/>
    </xf>
    <xf numFmtId="167" fontId="8" fillId="5" borderId="7" xfId="0" applyNumberFormat="1" applyFont="1" applyFill="1" applyBorder="1" applyAlignment="1">
      <alignment horizontal="right"/>
    </xf>
    <xf numFmtId="0" fontId="1" fillId="0" borderId="0" xfId="0" applyFont="1" applyFill="1"/>
    <xf numFmtId="167" fontId="9" fillId="0" borderId="36" xfId="6" applyNumberFormat="1" applyFont="1" applyFill="1" applyBorder="1" applyAlignment="1">
      <alignment horizontal="center" vertical="center"/>
    </xf>
    <xf numFmtId="165" fontId="36" fillId="5" borderId="7" xfId="2" applyNumberFormat="1" applyFont="1" applyFill="1" applyBorder="1" applyAlignment="1">
      <alignment horizontal="right"/>
    </xf>
    <xf numFmtId="165" fontId="36" fillId="0" borderId="7" xfId="2" applyNumberFormat="1" applyFont="1" applyFill="1" applyBorder="1" applyAlignment="1">
      <alignment horizontal="right"/>
    </xf>
    <xf numFmtId="165" fontId="36" fillId="5" borderId="6" xfId="2" applyNumberFormat="1" applyFont="1" applyFill="1" applyBorder="1" applyAlignment="1">
      <alignment horizontal="right"/>
    </xf>
    <xf numFmtId="165" fontId="36" fillId="0" borderId="6" xfId="2" applyNumberFormat="1" applyFont="1" applyFill="1" applyBorder="1" applyAlignment="1">
      <alignment horizontal="right"/>
    </xf>
    <xf numFmtId="165" fontId="26" fillId="0" borderId="7" xfId="2" applyNumberFormat="1" applyFont="1" applyFill="1" applyBorder="1" applyAlignment="1">
      <alignment horizontal="right"/>
    </xf>
    <xf numFmtId="165" fontId="26" fillId="0" borderId="6" xfId="2" applyNumberFormat="1" applyFont="1" applyFill="1" applyBorder="1" applyAlignment="1">
      <alignment horizontal="right"/>
    </xf>
    <xf numFmtId="165" fontId="26" fillId="5" borderId="7" xfId="2" applyNumberFormat="1" applyFont="1" applyFill="1" applyBorder="1" applyAlignment="1">
      <alignment horizontal="right"/>
    </xf>
    <xf numFmtId="165" fontId="26" fillId="5" borderId="6" xfId="2" applyNumberFormat="1" applyFont="1" applyFill="1" applyBorder="1" applyAlignment="1">
      <alignment horizontal="right"/>
    </xf>
    <xf numFmtId="0" fontId="0" fillId="0" borderId="0" xfId="0" applyFont="1" applyFill="1"/>
    <xf numFmtId="166" fontId="11" fillId="0" borderId="4" xfId="2" applyNumberFormat="1" applyFont="1" applyFill="1" applyBorder="1" applyAlignment="1">
      <alignment horizontal="right" vertical="center"/>
    </xf>
    <xf numFmtId="0" fontId="40" fillId="0" borderId="0" xfId="0" applyFont="1" applyFill="1" applyBorder="1" applyAlignment="1">
      <alignment horizontal="left" wrapText="1"/>
    </xf>
    <xf numFmtId="0" fontId="3" fillId="0" borderId="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4" xfId="0" applyFont="1" applyFill="1" applyBorder="1" applyAlignment="1">
      <alignment horizontal="center" vertical="center"/>
    </xf>
    <xf numFmtId="0" fontId="24" fillId="0" borderId="0" xfId="0" applyFont="1" applyFill="1" applyBorder="1" applyAlignment="1">
      <alignment horizontal="center" vertical="center"/>
    </xf>
    <xf numFmtId="167" fontId="9" fillId="0" borderId="0" xfId="0" applyNumberFormat="1" applyFont="1" applyFill="1" applyBorder="1" applyAlignment="1">
      <alignment horizontal="center" vertical="center"/>
    </xf>
    <xf numFmtId="167" fontId="20" fillId="0" borderId="0" xfId="0" applyNumberFormat="1" applyFont="1" applyFill="1" applyBorder="1" applyAlignment="1">
      <alignment horizontal="center" vertical="center"/>
    </xf>
    <xf numFmtId="49" fontId="29" fillId="0" borderId="0" xfId="0" applyNumberFormat="1" applyFont="1" applyFill="1" applyBorder="1" applyAlignment="1">
      <alignment horizontal="center" vertical="center"/>
    </xf>
  </cellXfs>
  <cellStyles count="12">
    <cellStyle name="Dezimal_GB 2005 in Progress" xfId="1"/>
    <cellStyle name="Komma" xfId="2" builtinId="3"/>
    <cellStyle name="Komma 2" xfId="9"/>
    <cellStyle name="Prozent" xfId="3" builtinId="5"/>
    <cellStyle name="Prozent 2" xfId="10"/>
    <cellStyle name="SAPBEXaggData_Combined Ratio" xfId="4"/>
    <cellStyle name="SAPBEXstdData" xfId="5"/>
    <cellStyle name="Standard" xfId="0" builtinId="0"/>
    <cellStyle name="Standard 2" xfId="11"/>
    <cellStyle name="Standard_111031 Präsentationsvorlage_9M2011" xfId="6"/>
    <cellStyle name="Stil 1" xfId="7"/>
    <cellStyle name="Zwischensumme" xf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E2D0E7"/>
      <rgbColor rgb="00FFFFFF"/>
      <rgbColor rgb="00B5C199"/>
      <rgbColor rgb="00FBD343"/>
      <rgbColor rgb="00BACBD1"/>
      <rgbColor rgb="00FFFFFF"/>
      <rgbColor rgb="0099B9D9"/>
      <rgbColor rgb="00C80A1E"/>
      <rgbColor rgb="006B8333"/>
      <rgbColor rgb="00FAC814"/>
      <rgbColor rgb="007596A3"/>
      <rgbColor rgb="00FFA866"/>
      <rgbColor rgb="003373B3"/>
      <rgbColor rgb="00C6A1CC"/>
      <rgbColor rgb="008D42A0"/>
      <rgbColor rgb="00C80A1E"/>
      <rgbColor rgb="000050A0"/>
      <rgbColor rgb="00466400"/>
      <rgbColor rgb="00701388"/>
      <rgbColor rgb="00FAC814"/>
      <rgbColor rgb="00FF6E00"/>
      <rgbColor rgb="00B9B9BA"/>
      <rgbColor rgb="00FFFFFF"/>
      <rgbColor rgb="00C80A1E"/>
      <rgbColor rgb="000050A0"/>
      <rgbColor rgb="00466400"/>
      <rgbColor rgb="00701388"/>
      <rgbColor rgb="00FAC814"/>
      <rgbColor rgb="00FF6E00"/>
      <rgbColor rgb="00B9B9BA"/>
      <rgbColor rgb="00FFFFFF"/>
      <rgbColor rgb="00FDE9A1"/>
      <rgbColor rgb="00CCDCEC"/>
      <rgbColor rgb="00DAE0CC"/>
      <rgbColor rgb="00DDE5E8"/>
      <rgbColor rgb="00FEF4CC"/>
      <rgbColor rgb="00FFFFFF"/>
      <rgbColor rgb="00FFE2CC"/>
      <rgbColor rgb="00F1F1F1"/>
      <rgbColor rgb="00FCDE72"/>
      <rgbColor rgb="006696C6"/>
      <rgbColor rgb="0098B0BA"/>
      <rgbColor rgb="00E3E3E3"/>
      <rgbColor rgb="00D5D5D6"/>
      <rgbColor rgb="00C7C7C8"/>
      <rgbColor rgb="00FF8B33"/>
      <rgbColor rgb="00A971B8"/>
      <rgbColor rgb="000050A0"/>
      <rgbColor rgb="0090A266"/>
      <rgbColor rgb="00466400"/>
      <rgbColor rgb="00537C8C"/>
      <rgbColor rgb="00B9B9BA"/>
      <rgbColor rgb="00FFC599"/>
      <rgbColor rgb="00FF6E00"/>
      <rgbColor rgb="00701388"/>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 dropStyle="combo" dx="16" fmlaLink="$A$3" fmlaRange="$A$1:$A$2" sel="2" val="0"/>
</file>

<file path=xl/ctrlProps/ctrlProp2.xml><?xml version="1.0" encoding="utf-8"?>
<formControlPr xmlns="http://schemas.microsoft.com/office/spreadsheetml/2009/9/main" objectType="Drop" dropLines="2" dropStyle="combo" dx="16" fmlaLink="$A$3" fmlaRange="$A$1:$A$2" sel="2" val="0"/>
</file>

<file path=xl/ctrlProps/ctrlProp3.xml><?xml version="1.0" encoding="utf-8"?>
<formControlPr xmlns="http://schemas.microsoft.com/office/spreadsheetml/2009/9/main" objectType="Drop" dropLines="2" dropStyle="combo" dx="16" fmlaLink="$A$3" fmlaRange="$A$1:$A$2" sel="2" val="0"/>
</file>

<file path=xl/ctrlProps/ctrlProp4.xml><?xml version="1.0" encoding="utf-8"?>
<formControlPr xmlns="http://schemas.microsoft.com/office/spreadsheetml/2009/9/main" objectType="Drop" dropLines="2" dropStyle="combo" dx="16" fmlaLink="$A$3" fmlaRange="$A$1:$A$2" sel="2" val="0"/>
</file>

<file path=xl/ctrlProps/ctrlProp5.xml><?xml version="1.0" encoding="utf-8"?>
<formControlPr xmlns="http://schemas.microsoft.com/office/spreadsheetml/2009/9/main" objectType="Drop" dropLines="2" dropStyle="combo" dx="16" fmlaLink="$A$3" fmlaRange="$A$1:$A$2" sel="2" val="0"/>
</file>

<file path=xl/ctrlProps/ctrlProp6.xml><?xml version="1.0" encoding="utf-8"?>
<formControlPr xmlns="http://schemas.microsoft.com/office/spreadsheetml/2009/9/main" objectType="Drop" dropLines="2" dropStyle="combo" dx="16" fmlaLink="$A$3" fmlaRange="$A$1:$A$2" sel="2" val="0"/>
</file>

<file path=xl/ctrlProps/ctrlProp7.xml><?xml version="1.0" encoding="utf-8"?>
<formControlPr xmlns="http://schemas.microsoft.com/office/spreadsheetml/2009/9/main" objectType="Drop" dropLines="2" dropStyle="combo" dx="16" fmlaLink="$A$3" fmlaRange="$A$1:$A$2" sel="2" val="0"/>
</file>

<file path=xl/ctrlProps/ctrlProp8.xml><?xml version="1.0" encoding="utf-8"?>
<formControlPr xmlns="http://schemas.microsoft.com/office/spreadsheetml/2009/9/main" objectType="Drop" dropLines="2" dropStyle="combo" dx="16" fmlaLink="$A$3" fmlaRange="$A$1:$A$2" sel="2" val="0"/>
</file>

<file path=xl/ctrlProps/ctrlProp9.xml><?xml version="1.0" encoding="utf-8"?>
<formControlPr xmlns="http://schemas.microsoft.com/office/spreadsheetml/2009/9/main" objectType="Drop" dropLines="2" dropStyle="combo" dx="16" fmlaLink="$A$3" fmlaRange="$A$1:$A$2" sel="2"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3</xdr:row>
          <xdr:rowOff>47625</xdr:rowOff>
        </xdr:from>
        <xdr:to>
          <xdr:col>9</xdr:col>
          <xdr:colOff>257175</xdr:colOff>
          <xdr:row>4</xdr:row>
          <xdr:rowOff>133350</xdr:rowOff>
        </xdr:to>
        <xdr:sp macro="" textlink="">
          <xdr:nvSpPr>
            <xdr:cNvPr id="1027" name="Drop Down 3" hidden="1">
              <a:extLst>
                <a:ext uri="{63B3BB69-23CF-44E3-9099-C40C66FF867C}">
                  <a14:compatExt spid="_x0000_s1027"/>
                </a:ext>
              </a:extLst>
            </xdr:cNvPr>
            <xdr:cNvSpPr/>
          </xdr:nvSpPr>
          <xdr:spPr>
            <a:xfrm>
              <a:off x="0" y="0"/>
              <a:ext cx="0" cy="0"/>
            </a:xfrm>
            <a:prstGeom prst="rect">
              <a:avLst/>
            </a:prstGeom>
          </xdr:spPr>
        </xdr:sp>
        <xdr:clientData fLocksWithSheet="0"/>
      </xdr:twoCellAnchor>
    </mc:Choice>
    <mc:Fallback/>
  </mc:AlternateContent>
  <xdr:twoCellAnchor editAs="oneCell">
    <xdr:from>
      <xdr:col>4</xdr:col>
      <xdr:colOff>200025</xdr:colOff>
      <xdr:row>1</xdr:row>
      <xdr:rowOff>0</xdr:rowOff>
    </xdr:from>
    <xdr:to>
      <xdr:col>6</xdr:col>
      <xdr:colOff>295275</xdr:colOff>
      <xdr:row>5</xdr:row>
      <xdr:rowOff>76200</xdr:rowOff>
    </xdr:to>
    <xdr:pic>
      <xdr:nvPicPr>
        <xdr:cNvPr id="1053" name="Picture 6"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619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2590800</xdr:colOff>
          <xdr:row>2</xdr:row>
          <xdr:rowOff>19050</xdr:rowOff>
        </xdr:from>
        <xdr:to>
          <xdr:col>2</xdr:col>
          <xdr:colOff>3505200</xdr:colOff>
          <xdr:row>3</xdr:row>
          <xdr:rowOff>76200</xdr:rowOff>
        </xdr:to>
        <xdr:sp macro="" textlink="">
          <xdr:nvSpPr>
            <xdr:cNvPr id="2050" name="Drop Down 2" hidden="1">
              <a:extLst>
                <a:ext uri="{63B3BB69-23CF-44E3-9099-C40C66FF867C}">
                  <a14:compatExt spid="_x0000_s2050"/>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171450</xdr:colOff>
      <xdr:row>0</xdr:row>
      <xdr:rowOff>171450</xdr:rowOff>
    </xdr:from>
    <xdr:to>
      <xdr:col>2</xdr:col>
      <xdr:colOff>1762125</xdr:colOff>
      <xdr:row>4</xdr:row>
      <xdr:rowOff>133350</xdr:rowOff>
    </xdr:to>
    <xdr:pic>
      <xdr:nvPicPr>
        <xdr:cNvPr id="2075" name="Picture 4"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2590800</xdr:colOff>
          <xdr:row>2</xdr:row>
          <xdr:rowOff>19050</xdr:rowOff>
        </xdr:from>
        <xdr:to>
          <xdr:col>2</xdr:col>
          <xdr:colOff>3505200</xdr:colOff>
          <xdr:row>3</xdr:row>
          <xdr:rowOff>76200</xdr:rowOff>
        </xdr:to>
        <xdr:sp macro="" textlink="">
          <xdr:nvSpPr>
            <xdr:cNvPr id="13313" name="Drop Down 1" hidden="1">
              <a:extLst>
                <a:ext uri="{63B3BB69-23CF-44E3-9099-C40C66FF867C}">
                  <a14:compatExt spid="_x0000_s13313"/>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171450</xdr:colOff>
      <xdr:row>0</xdr:row>
      <xdr:rowOff>171450</xdr:rowOff>
    </xdr:from>
    <xdr:to>
      <xdr:col>2</xdr:col>
      <xdr:colOff>1762125</xdr:colOff>
      <xdr:row>4</xdr:row>
      <xdr:rowOff>133350</xdr:rowOff>
    </xdr:to>
    <xdr:pic>
      <xdr:nvPicPr>
        <xdr:cNvPr id="13337" name="Picture 2"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2</xdr:row>
          <xdr:rowOff>66675</xdr:rowOff>
        </xdr:from>
        <xdr:to>
          <xdr:col>3</xdr:col>
          <xdr:colOff>914400</xdr:colOff>
          <xdr:row>3</xdr:row>
          <xdr:rowOff>123825</xdr:rowOff>
        </xdr:to>
        <xdr:sp macro="" textlink="">
          <xdr:nvSpPr>
            <xdr:cNvPr id="4100" name="Drop Down 4" hidden="1">
              <a:extLst>
                <a:ext uri="{63B3BB69-23CF-44E3-9099-C40C66FF867C}">
                  <a14:compatExt spid="_x0000_s4100"/>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171450</xdr:colOff>
      <xdr:row>0</xdr:row>
      <xdr:rowOff>171450</xdr:rowOff>
    </xdr:from>
    <xdr:to>
      <xdr:col>2</xdr:col>
      <xdr:colOff>1762125</xdr:colOff>
      <xdr:row>4</xdr:row>
      <xdr:rowOff>133350</xdr:rowOff>
    </xdr:to>
    <xdr:pic>
      <xdr:nvPicPr>
        <xdr:cNvPr id="4173" name="Picture 8"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20</xdr:row>
      <xdr:rowOff>171450</xdr:rowOff>
    </xdr:from>
    <xdr:to>
      <xdr:col>2</xdr:col>
      <xdr:colOff>1762125</xdr:colOff>
      <xdr:row>24</xdr:row>
      <xdr:rowOff>133350</xdr:rowOff>
    </xdr:to>
    <xdr:pic>
      <xdr:nvPicPr>
        <xdr:cNvPr id="4174" name="Picture 9"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0006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40</xdr:row>
      <xdr:rowOff>171450</xdr:rowOff>
    </xdr:from>
    <xdr:to>
      <xdr:col>2</xdr:col>
      <xdr:colOff>1762125</xdr:colOff>
      <xdr:row>44</xdr:row>
      <xdr:rowOff>133350</xdr:rowOff>
    </xdr:to>
    <xdr:pic>
      <xdr:nvPicPr>
        <xdr:cNvPr id="4175" name="Picture 10"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978217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266700</xdr:colOff>
          <xdr:row>1</xdr:row>
          <xdr:rowOff>95250</xdr:rowOff>
        </xdr:from>
        <xdr:to>
          <xdr:col>4</xdr:col>
          <xdr:colOff>323850</xdr:colOff>
          <xdr:row>2</xdr:row>
          <xdr:rowOff>123825</xdr:rowOff>
        </xdr:to>
        <xdr:sp macro="" textlink="">
          <xdr:nvSpPr>
            <xdr:cNvPr id="6148" name="Drop Down 4" hidden="1">
              <a:extLst>
                <a:ext uri="{63B3BB69-23CF-44E3-9099-C40C66FF867C}">
                  <a14:compatExt spid="_x0000_s6148"/>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171450</xdr:colOff>
      <xdr:row>45</xdr:row>
      <xdr:rowOff>171450</xdr:rowOff>
    </xdr:from>
    <xdr:to>
      <xdr:col>2</xdr:col>
      <xdr:colOff>1762125</xdr:colOff>
      <xdr:row>49</xdr:row>
      <xdr:rowOff>133350</xdr:rowOff>
    </xdr:to>
    <xdr:pic>
      <xdr:nvPicPr>
        <xdr:cNvPr id="6221" name="Picture 8"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073467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23</xdr:row>
      <xdr:rowOff>171450</xdr:rowOff>
    </xdr:from>
    <xdr:to>
      <xdr:col>2</xdr:col>
      <xdr:colOff>1762125</xdr:colOff>
      <xdr:row>27</xdr:row>
      <xdr:rowOff>133350</xdr:rowOff>
    </xdr:to>
    <xdr:pic>
      <xdr:nvPicPr>
        <xdr:cNvPr id="6222" name="Picture 9"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55721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0</xdr:row>
      <xdr:rowOff>171450</xdr:rowOff>
    </xdr:from>
    <xdr:to>
      <xdr:col>2</xdr:col>
      <xdr:colOff>1762125</xdr:colOff>
      <xdr:row>4</xdr:row>
      <xdr:rowOff>133350</xdr:rowOff>
    </xdr:to>
    <xdr:pic>
      <xdr:nvPicPr>
        <xdr:cNvPr id="6223" name="Picture 10"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71450"/>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19050</xdr:colOff>
          <xdr:row>2</xdr:row>
          <xdr:rowOff>66675</xdr:rowOff>
        </xdr:from>
        <xdr:to>
          <xdr:col>6</xdr:col>
          <xdr:colOff>66675</xdr:colOff>
          <xdr:row>3</xdr:row>
          <xdr:rowOff>95250</xdr:rowOff>
        </xdr:to>
        <xdr:sp macro="" textlink="">
          <xdr:nvSpPr>
            <xdr:cNvPr id="5123" name="Drop Down 3" hidden="1">
              <a:extLst>
                <a:ext uri="{63B3BB69-23CF-44E3-9099-C40C66FF867C}">
                  <a14:compatExt spid="_x0000_s5123"/>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161925</xdr:colOff>
      <xdr:row>0</xdr:row>
      <xdr:rowOff>123825</xdr:rowOff>
    </xdr:from>
    <xdr:to>
      <xdr:col>2</xdr:col>
      <xdr:colOff>1752600</xdr:colOff>
      <xdr:row>4</xdr:row>
      <xdr:rowOff>85725</xdr:rowOff>
    </xdr:to>
    <xdr:pic>
      <xdr:nvPicPr>
        <xdr:cNvPr id="5156" name="Picture 5"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400050</xdr:colOff>
          <xdr:row>2</xdr:row>
          <xdr:rowOff>161925</xdr:rowOff>
        </xdr:from>
        <xdr:to>
          <xdr:col>11</xdr:col>
          <xdr:colOff>0</xdr:colOff>
          <xdr:row>4</xdr:row>
          <xdr:rowOff>28575</xdr:rowOff>
        </xdr:to>
        <xdr:sp macro="" textlink="">
          <xdr:nvSpPr>
            <xdr:cNvPr id="10243" name="Drop Down 3" hidden="1">
              <a:extLst>
                <a:ext uri="{63B3BB69-23CF-44E3-9099-C40C66FF867C}">
                  <a14:compatExt spid="_x0000_s10243"/>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161925</xdr:colOff>
      <xdr:row>0</xdr:row>
      <xdr:rowOff>123825</xdr:rowOff>
    </xdr:from>
    <xdr:to>
      <xdr:col>2</xdr:col>
      <xdr:colOff>1752600</xdr:colOff>
      <xdr:row>4</xdr:row>
      <xdr:rowOff>85725</xdr:rowOff>
    </xdr:to>
    <xdr:pic>
      <xdr:nvPicPr>
        <xdr:cNvPr id="10294" name="Picture 8"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171450</xdr:colOff>
      <xdr:row>35</xdr:row>
      <xdr:rowOff>47625</xdr:rowOff>
    </xdr:from>
    <xdr:to>
      <xdr:col>2</xdr:col>
      <xdr:colOff>1762125</xdr:colOff>
      <xdr:row>40</xdr:row>
      <xdr:rowOff>57150</xdr:rowOff>
    </xdr:to>
    <xdr:pic>
      <xdr:nvPicPr>
        <xdr:cNvPr id="10295" name="Picture 9"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6629400"/>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xdr:colOff>
          <xdr:row>0</xdr:row>
          <xdr:rowOff>142875</xdr:rowOff>
        </xdr:from>
        <xdr:to>
          <xdr:col>10</xdr:col>
          <xdr:colOff>419100</xdr:colOff>
          <xdr:row>2</xdr:row>
          <xdr:rowOff>9525</xdr:rowOff>
        </xdr:to>
        <xdr:sp macro="" textlink="">
          <xdr:nvSpPr>
            <xdr:cNvPr id="11267" name="Drop Down 3" hidden="1">
              <a:extLst>
                <a:ext uri="{63B3BB69-23CF-44E3-9099-C40C66FF867C}">
                  <a14:compatExt spid="_x0000_s11267"/>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28575</xdr:colOff>
      <xdr:row>0</xdr:row>
      <xdr:rowOff>0</xdr:rowOff>
    </xdr:from>
    <xdr:to>
      <xdr:col>2</xdr:col>
      <xdr:colOff>1247775</xdr:colOff>
      <xdr:row>2</xdr:row>
      <xdr:rowOff>171450</xdr:rowOff>
    </xdr:to>
    <xdr:pic>
      <xdr:nvPicPr>
        <xdr:cNvPr id="11339" name="Picture 6"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0"/>
          <a:ext cx="1219200"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38100</xdr:colOff>
      <xdr:row>45</xdr:row>
      <xdr:rowOff>0</xdr:rowOff>
    </xdr:from>
    <xdr:to>
      <xdr:col>2</xdr:col>
      <xdr:colOff>1104900</xdr:colOff>
      <xdr:row>48</xdr:row>
      <xdr:rowOff>114300</xdr:rowOff>
    </xdr:to>
    <xdr:pic>
      <xdr:nvPicPr>
        <xdr:cNvPr id="11340" name="Picture 7" descr="101028 - VIG_internat_RGB_7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7219950"/>
          <a:ext cx="10668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76200</xdr:colOff>
      <xdr:row>87</xdr:row>
      <xdr:rowOff>95250</xdr:rowOff>
    </xdr:from>
    <xdr:to>
      <xdr:col>2</xdr:col>
      <xdr:colOff>1200150</xdr:colOff>
      <xdr:row>91</xdr:row>
      <xdr:rowOff>28575</xdr:rowOff>
    </xdr:to>
    <xdr:pic>
      <xdr:nvPicPr>
        <xdr:cNvPr id="11341" name="Picture 8" descr="101028 - VIG_internat_RGB_7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6200" y="14144625"/>
          <a:ext cx="112395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2886075</xdr:colOff>
          <xdr:row>2</xdr:row>
          <xdr:rowOff>19050</xdr:rowOff>
        </xdr:from>
        <xdr:to>
          <xdr:col>3</xdr:col>
          <xdr:colOff>19050</xdr:colOff>
          <xdr:row>3</xdr:row>
          <xdr:rowOff>76200</xdr:rowOff>
        </xdr:to>
        <xdr:sp macro="" textlink="">
          <xdr:nvSpPr>
            <xdr:cNvPr id="12289" name="Drop Down 1" hidden="1">
              <a:extLst>
                <a:ext uri="{63B3BB69-23CF-44E3-9099-C40C66FF867C}">
                  <a14:compatExt spid="_x0000_s12289"/>
                </a:ext>
              </a:extLst>
            </xdr:cNvPr>
            <xdr:cNvSpPr/>
          </xdr:nvSpPr>
          <xdr:spPr>
            <a:xfrm>
              <a:off x="0" y="0"/>
              <a:ext cx="0" cy="0"/>
            </a:xfrm>
            <a:prstGeom prst="rect">
              <a:avLst/>
            </a:prstGeom>
          </xdr:spPr>
        </xdr:sp>
        <xdr:clientData fLocksWithSheet="0"/>
      </xdr:twoCellAnchor>
    </mc:Choice>
    <mc:Fallback/>
  </mc:AlternateContent>
  <xdr:twoCellAnchor editAs="oneCell">
    <xdr:from>
      <xdr:col>2</xdr:col>
      <xdr:colOff>161925</xdr:colOff>
      <xdr:row>0</xdr:row>
      <xdr:rowOff>123825</xdr:rowOff>
    </xdr:from>
    <xdr:to>
      <xdr:col>2</xdr:col>
      <xdr:colOff>1752600</xdr:colOff>
      <xdr:row>4</xdr:row>
      <xdr:rowOff>85725</xdr:rowOff>
    </xdr:to>
    <xdr:pic>
      <xdr:nvPicPr>
        <xdr:cNvPr id="12313" name="Picture 2" descr="101028 - VIG_internat_RGB_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 y="123825"/>
          <a:ext cx="1590675" cy="723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VIG">
      <a:dk1>
        <a:sysClr val="windowText" lastClr="000000"/>
      </a:dk1>
      <a:lt1>
        <a:sysClr val="window" lastClr="FFFFFF"/>
      </a:lt1>
      <a:dk2>
        <a:srgbClr val="1F497D"/>
      </a:dk2>
      <a:lt2>
        <a:srgbClr val="E8E8E9"/>
      </a:lt2>
      <a:accent1>
        <a:srgbClr val="C80A1E"/>
      </a:accent1>
      <a:accent2>
        <a:srgbClr val="C7C7C8"/>
      </a:accent2>
      <a:accent3>
        <a:srgbClr val="7596A3"/>
      </a:accent3>
      <a:accent4>
        <a:srgbClr val="6B8333"/>
      </a:accent4>
      <a:accent5>
        <a:srgbClr val="3371B3"/>
      </a:accent5>
      <a:accent6>
        <a:srgbClr val="FBD343"/>
      </a:accent6>
      <a:hlink>
        <a:srgbClr val="FF8B33"/>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trlProp" Target="../ctrlProps/ctrlProp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M33"/>
  <sheetViews>
    <sheetView view="pageBreakPreview" topLeftCell="E1" zoomScaleNormal="100" zoomScaleSheetLayoutView="100" workbookViewId="0">
      <selection activeCell="Q19" sqref="Q19"/>
    </sheetView>
  </sheetViews>
  <sheetFormatPr baseColWidth="10" defaultColWidth="9.85546875" defaultRowHeight="12.75" x14ac:dyDescent="0.2"/>
  <cols>
    <col min="1" max="1" width="9.85546875" style="2" hidden="1" customWidth="1"/>
    <col min="2" max="2" width="36.140625" style="2" hidden="1" customWidth="1"/>
    <col min="3" max="3" width="4.85546875" style="2" hidden="1" customWidth="1"/>
    <col min="4" max="4" width="5" style="2" hidden="1" customWidth="1"/>
    <col min="5" max="5" width="9.85546875" style="2" customWidth="1"/>
    <col min="6" max="6" width="12.5703125" style="2" customWidth="1"/>
    <col min="7" max="7" width="43.5703125" style="2" bestFit="1" customWidth="1"/>
    <col min="8" max="12" width="9.85546875" style="2" customWidth="1"/>
    <col min="13" max="13" width="9.85546875" style="25" customWidth="1"/>
    <col min="14" max="16384" width="9.85546875" style="2"/>
  </cols>
  <sheetData>
    <row r="1" spans="1:13" x14ac:dyDescent="0.2">
      <c r="A1" s="2" t="s">
        <v>66</v>
      </c>
    </row>
    <row r="2" spans="1:13" x14ac:dyDescent="0.2">
      <c r="A2" s="2" t="s">
        <v>67</v>
      </c>
    </row>
    <row r="3" spans="1:13" x14ac:dyDescent="0.2">
      <c r="A3" s="2">
        <v>2</v>
      </c>
    </row>
    <row r="8" spans="1:13" ht="20.25" x14ac:dyDescent="0.3">
      <c r="A8" s="12" t="s">
        <v>213</v>
      </c>
      <c r="B8" s="12" t="s">
        <v>214</v>
      </c>
      <c r="E8" s="102" t="str">
        <f>IF($A$3=1,$A$8,$B$8)</f>
        <v>Vienna Insurance Group Key Financials 3M 2014</v>
      </c>
      <c r="F8" s="95"/>
      <c r="G8" s="95"/>
      <c r="H8" s="95"/>
      <c r="I8" s="95"/>
      <c r="J8" s="96"/>
      <c r="K8" s="96"/>
      <c r="L8" s="97"/>
    </row>
    <row r="11" spans="1:13" s="98" customFormat="1" ht="30" customHeight="1" thickBot="1" x14ac:dyDescent="0.25">
      <c r="A11" s="98" t="s">
        <v>61</v>
      </c>
      <c r="B11" s="98" t="s">
        <v>4</v>
      </c>
      <c r="C11" s="99" t="s">
        <v>68</v>
      </c>
      <c r="D11" s="99" t="s">
        <v>3</v>
      </c>
      <c r="E11" s="103" t="str">
        <f>IF($A$3=1,$B$11,$A$11)</f>
        <v>Year-to-date</v>
      </c>
      <c r="F11" s="103"/>
      <c r="G11" s="103"/>
      <c r="H11" s="103"/>
      <c r="I11" s="103"/>
      <c r="J11" s="103"/>
      <c r="K11" s="103"/>
      <c r="L11" s="104" t="str">
        <f>IF($A$3=1,$D$11,$C$11)</f>
        <v>Page</v>
      </c>
      <c r="M11" s="88"/>
    </row>
    <row r="13" spans="1:13" ht="19.5" customHeight="1" x14ac:dyDescent="0.2">
      <c r="A13" s="2" t="s">
        <v>62</v>
      </c>
      <c r="B13" s="2" t="s">
        <v>6</v>
      </c>
      <c r="G13" s="30" t="str">
        <f>IF($A$3=1,$B$13,$A$13)</f>
        <v>Income Statement</v>
      </c>
      <c r="H13" s="30"/>
      <c r="I13" s="30"/>
      <c r="J13" s="30"/>
      <c r="K13" s="30"/>
      <c r="L13" s="31">
        <v>2</v>
      </c>
      <c r="M13" s="105"/>
    </row>
    <row r="14" spans="1:13" ht="19.5" customHeight="1" x14ac:dyDescent="0.2">
      <c r="A14" s="2" t="s">
        <v>63</v>
      </c>
      <c r="B14" s="2" t="s">
        <v>7</v>
      </c>
      <c r="G14" s="107" t="str">
        <f>IF($A$3=1,$B$14,$A$14)</f>
        <v>Balance Sheet</v>
      </c>
      <c r="H14" s="107"/>
      <c r="I14" s="107"/>
      <c r="J14" s="107"/>
      <c r="K14" s="107"/>
      <c r="L14" s="108">
        <v>3</v>
      </c>
      <c r="M14" s="105"/>
    </row>
    <row r="15" spans="1:13" ht="19.5" customHeight="1" x14ac:dyDescent="0.2">
      <c r="A15" s="2" t="s">
        <v>144</v>
      </c>
      <c r="B15" s="2" t="s">
        <v>10</v>
      </c>
      <c r="G15" s="32" t="str">
        <f>IF($A$3=1,$B$15,$A$15)</f>
        <v>Segment reporting by business line</v>
      </c>
      <c r="H15" s="32"/>
      <c r="I15" s="32"/>
      <c r="J15" s="32"/>
      <c r="K15" s="32"/>
      <c r="L15" s="33">
        <v>4</v>
      </c>
      <c r="M15" s="105"/>
    </row>
    <row r="16" spans="1:13" ht="19.5" customHeight="1" x14ac:dyDescent="0.2">
      <c r="A16" s="2" t="s">
        <v>145</v>
      </c>
      <c r="B16" s="2" t="s">
        <v>8</v>
      </c>
      <c r="G16" s="107" t="str">
        <f>IF($A$3=1,$B$16,$A$16)</f>
        <v>Segment reporting by regions</v>
      </c>
      <c r="H16" s="107"/>
      <c r="I16" s="107"/>
      <c r="J16" s="107"/>
      <c r="K16" s="107"/>
      <c r="L16" s="108">
        <v>7</v>
      </c>
      <c r="M16" s="105"/>
    </row>
    <row r="17" spans="1:13" ht="19.5" customHeight="1" x14ac:dyDescent="0.2">
      <c r="A17" s="2" t="s">
        <v>146</v>
      </c>
      <c r="B17" s="2" t="s">
        <v>49</v>
      </c>
      <c r="G17" s="32" t="str">
        <f>IF($A$3=1,$B$17,$A$17)</f>
        <v>Overview by countries</v>
      </c>
      <c r="H17" s="32"/>
      <c r="I17" s="32"/>
      <c r="J17" s="32"/>
      <c r="K17" s="32"/>
      <c r="L17" s="33">
        <v>10</v>
      </c>
      <c r="M17" s="105"/>
    </row>
    <row r="18" spans="1:13" ht="19.5" customHeight="1" x14ac:dyDescent="0.2">
      <c r="A18" s="2" t="s">
        <v>64</v>
      </c>
      <c r="B18" s="2" t="s">
        <v>9</v>
      </c>
      <c r="G18" s="229"/>
      <c r="H18" s="229"/>
      <c r="I18" s="229"/>
      <c r="J18" s="229"/>
      <c r="K18" s="229"/>
      <c r="L18" s="230"/>
      <c r="M18" s="105"/>
    </row>
    <row r="19" spans="1:13" x14ac:dyDescent="0.2">
      <c r="G19" s="25"/>
      <c r="H19" s="25"/>
      <c r="I19" s="25"/>
      <c r="J19" s="25"/>
      <c r="K19" s="25"/>
      <c r="L19" s="25"/>
    </row>
    <row r="22" spans="1:13" s="98" customFormat="1" ht="30" customHeight="1" thickBot="1" x14ac:dyDescent="0.25">
      <c r="A22" s="98" t="s">
        <v>65</v>
      </c>
      <c r="B22" s="98" t="s">
        <v>5</v>
      </c>
      <c r="C22" s="99"/>
      <c r="D22" s="99"/>
      <c r="E22" s="103" t="str">
        <f>IF($A$3=1,$B$22,$A$22)</f>
        <v>Quaterly time series</v>
      </c>
      <c r="F22" s="103"/>
      <c r="G22" s="103"/>
      <c r="H22" s="103"/>
      <c r="I22" s="103"/>
      <c r="J22" s="103"/>
      <c r="K22" s="103"/>
      <c r="L22" s="104" t="str">
        <f>IF($A$3=1,$D$11,$C$11)</f>
        <v>Page</v>
      </c>
      <c r="M22" s="88"/>
    </row>
    <row r="24" spans="1:13" ht="19.5" customHeight="1" x14ac:dyDescent="0.2">
      <c r="A24" s="2" t="s">
        <v>147</v>
      </c>
      <c r="B24" s="2" t="s">
        <v>10</v>
      </c>
      <c r="G24" s="1" t="str">
        <f>IF($A$3=1,$B$24,$A$24)</f>
        <v>Segment reporting by business line - quarterly</v>
      </c>
      <c r="H24" s="1"/>
      <c r="I24" s="1"/>
      <c r="J24" s="1"/>
      <c r="K24" s="1"/>
      <c r="L24" s="1">
        <v>11</v>
      </c>
      <c r="M24" s="105"/>
    </row>
    <row r="25" spans="1:13" ht="19.5" customHeight="1" x14ac:dyDescent="0.2">
      <c r="A25" s="2" t="s">
        <v>148</v>
      </c>
      <c r="B25" s="2" t="s">
        <v>8</v>
      </c>
      <c r="G25" s="107" t="str">
        <f>IF($A$3=1,$B$25,$A$25)</f>
        <v>Segment reporting by regions - quarterly</v>
      </c>
      <c r="H25" s="107"/>
      <c r="I25" s="107"/>
      <c r="J25" s="107"/>
      <c r="K25" s="107"/>
      <c r="L25" s="108">
        <v>13</v>
      </c>
      <c r="M25" s="105"/>
    </row>
    <row r="26" spans="1:13" ht="15.75" x14ac:dyDescent="0.25">
      <c r="F26" s="100"/>
      <c r="G26" s="100"/>
      <c r="H26" s="100"/>
      <c r="I26" s="101"/>
      <c r="J26" s="101"/>
      <c r="K26" s="101"/>
      <c r="L26" s="101"/>
      <c r="M26" s="106"/>
    </row>
    <row r="27" spans="1:13" s="98" customFormat="1" ht="30" customHeight="1" thickBot="1" x14ac:dyDescent="0.25">
      <c r="A27" s="98" t="s">
        <v>183</v>
      </c>
      <c r="B27" s="98" t="s">
        <v>184</v>
      </c>
      <c r="C27" s="99"/>
      <c r="D27" s="99"/>
      <c r="E27" s="103" t="str">
        <f>IF($A$3=1,$B$27,$A$27)</f>
        <v>Others</v>
      </c>
      <c r="F27" s="103"/>
      <c r="G27" s="103"/>
      <c r="H27" s="103"/>
      <c r="I27" s="103"/>
      <c r="J27" s="103"/>
      <c r="K27" s="103"/>
      <c r="L27" s="104" t="str">
        <f>IF($A$3=1,$D$11,$C$11)</f>
        <v>Page</v>
      </c>
      <c r="M27" s="88"/>
    </row>
    <row r="28" spans="1:13" ht="12.75" customHeight="1" x14ac:dyDescent="0.2">
      <c r="E28" s="86"/>
      <c r="F28" s="86"/>
      <c r="G28" s="86"/>
      <c r="H28" s="86"/>
      <c r="I28" s="86"/>
      <c r="J28" s="86"/>
      <c r="K28" s="86"/>
      <c r="L28" s="87"/>
      <c r="M28" s="88"/>
    </row>
    <row r="29" spans="1:13" ht="15.75" x14ac:dyDescent="0.25">
      <c r="A29" s="2" t="s">
        <v>0</v>
      </c>
      <c r="B29" s="2" t="s">
        <v>0</v>
      </c>
      <c r="F29" s="100"/>
      <c r="G29" s="30" t="str">
        <f>IF($A$3=1,$B$29,$A$29)</f>
        <v>Combined Ratio</v>
      </c>
      <c r="H29" s="30"/>
      <c r="I29" s="30"/>
      <c r="J29" s="30"/>
      <c r="K29" s="30"/>
      <c r="L29" s="30">
        <v>16</v>
      </c>
      <c r="M29" s="105"/>
    </row>
    <row r="30" spans="1:13" ht="15.75" x14ac:dyDescent="0.25">
      <c r="F30" s="100"/>
      <c r="G30" s="100"/>
      <c r="H30" s="100"/>
      <c r="I30" s="101"/>
      <c r="J30" s="101"/>
      <c r="K30" s="101"/>
      <c r="L30" s="101"/>
      <c r="M30" s="106"/>
    </row>
    <row r="31" spans="1:13" ht="12.75" customHeight="1" x14ac:dyDescent="0.2">
      <c r="E31" s="253"/>
      <c r="F31" s="253"/>
      <c r="G31" s="253"/>
      <c r="H31" s="253"/>
      <c r="I31" s="253"/>
      <c r="J31" s="253"/>
      <c r="K31" s="253"/>
      <c r="L31" s="253"/>
    </row>
    <row r="32" spans="1:13" x14ac:dyDescent="0.2">
      <c r="E32" s="253"/>
      <c r="F32" s="253"/>
      <c r="G32" s="253"/>
      <c r="H32" s="253"/>
      <c r="I32" s="253"/>
      <c r="J32" s="253"/>
      <c r="K32" s="253"/>
      <c r="L32" s="253"/>
    </row>
    <row r="33" spans="1:2" ht="33.75" customHeight="1" x14ac:dyDescent="0.2">
      <c r="A33" s="241" t="s">
        <v>205</v>
      </c>
      <c r="B33" s="241" t="s">
        <v>206</v>
      </c>
    </row>
  </sheetData>
  <mergeCells count="1">
    <mergeCell ref="E31:L32"/>
  </mergeCells>
  <phoneticPr fontId="12" type="noConversion"/>
  <pageMargins left="0.78740157499999996" right="0.78740157499999996" top="0.984251969" bottom="0.8" header="0.4921259845" footer="0.4921259845"/>
  <pageSetup paperSize="9" scale="89" orientation="landscape" r:id="rId1"/>
  <headerFooter alignWithMargins="0">
    <oddFooter>&amp;CInhalt</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Drop Down 3">
              <controlPr locked="0" defaultSize="0" autoLine="0" autoPict="0">
                <anchor moveWithCells="1">
                  <from>
                    <xdr:col>8</xdr:col>
                    <xdr:colOff>0</xdr:colOff>
                    <xdr:row>3</xdr:row>
                    <xdr:rowOff>47625</xdr:rowOff>
                  </from>
                  <to>
                    <xdr:col>9</xdr:col>
                    <xdr:colOff>257175</xdr:colOff>
                    <xdr:row>4</xdr:row>
                    <xdr:rowOff>133350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F26"/>
  <sheetViews>
    <sheetView topLeftCell="C1" zoomScaleNormal="100" zoomScaleSheetLayoutView="75" workbookViewId="0">
      <selection activeCell="D25" sqref="D25"/>
    </sheetView>
  </sheetViews>
  <sheetFormatPr baseColWidth="10" defaultColWidth="43.28515625" defaultRowHeight="15" x14ac:dyDescent="0.2"/>
  <cols>
    <col min="1" max="1" width="15.28515625" style="1" hidden="1" customWidth="1"/>
    <col min="2" max="2" width="26.5703125" style="1" hidden="1" customWidth="1"/>
    <col min="3" max="3" width="69.85546875" style="1" customWidth="1"/>
    <col min="4" max="5" width="16.42578125" style="1" customWidth="1"/>
    <col min="6" max="6" width="11.42578125" style="1" customWidth="1"/>
    <col min="7" max="16384" width="43.28515625" style="1"/>
  </cols>
  <sheetData>
    <row r="1" spans="1:6" x14ac:dyDescent="0.2">
      <c r="A1" s="2" t="s">
        <v>66</v>
      </c>
    </row>
    <row r="2" spans="1:6" x14ac:dyDescent="0.2">
      <c r="A2" s="2" t="s">
        <v>67</v>
      </c>
    </row>
    <row r="3" spans="1:6" x14ac:dyDescent="0.2">
      <c r="A3" s="2">
        <v>2</v>
      </c>
    </row>
    <row r="7" spans="1:6" ht="18" x14ac:dyDescent="0.25">
      <c r="A7" s="18" t="s">
        <v>11</v>
      </c>
      <c r="B7" s="18" t="s">
        <v>69</v>
      </c>
      <c r="C7" s="121" t="str">
        <f>IF($A$3=1,$A$7,$B$7)</f>
        <v>Income Statment according to IFRS (EUR mn)</v>
      </c>
      <c r="D7" s="109"/>
    </row>
    <row r="8" spans="1:6" x14ac:dyDescent="0.2">
      <c r="A8" s="9"/>
      <c r="B8" s="9"/>
    </row>
    <row r="9" spans="1:6" ht="30" customHeight="1" thickBot="1" x14ac:dyDescent="0.25">
      <c r="A9" s="9"/>
      <c r="B9" s="9"/>
      <c r="C9" s="111"/>
      <c r="D9" s="113" t="s">
        <v>210</v>
      </c>
      <c r="E9" s="112" t="s">
        <v>211</v>
      </c>
      <c r="F9" s="117" t="s">
        <v>1</v>
      </c>
    </row>
    <row r="10" spans="1:6" ht="20.100000000000001" customHeight="1" x14ac:dyDescent="0.2">
      <c r="A10" s="10" t="s">
        <v>12</v>
      </c>
      <c r="B10" s="10" t="s">
        <v>118</v>
      </c>
      <c r="C10" s="27" t="str">
        <f>IF($A$3=1,$A10,$B10)</f>
        <v xml:space="preserve">1. Gross premiums written </v>
      </c>
      <c r="D10" s="114">
        <v>2731.1497779400011</v>
      </c>
      <c r="E10" s="27">
        <v>2705.2236209999992</v>
      </c>
      <c r="F10" s="118">
        <f t="shared" ref="F10:F23" si="0">++(D10/E10-1)*100</f>
        <v>0.95837389333521816</v>
      </c>
    </row>
    <row r="11" spans="1:6" ht="20.100000000000001" customHeight="1" x14ac:dyDescent="0.2">
      <c r="A11" s="10" t="s">
        <v>13</v>
      </c>
      <c r="B11" s="10" t="s">
        <v>71</v>
      </c>
      <c r="C11" s="26" t="str">
        <f>IF($A$3=1,$A11,$B11)</f>
        <v>2. Net earned premiums</v>
      </c>
      <c r="D11" s="115">
        <v>2212.5509999999999</v>
      </c>
      <c r="E11" s="26">
        <v>2198.86</v>
      </c>
      <c r="F11" s="119">
        <f t="shared" si="0"/>
        <v>0.62264082297189827</v>
      </c>
    </row>
    <row r="12" spans="1:6" ht="20.100000000000001" customHeight="1" x14ac:dyDescent="0.2">
      <c r="A12" s="10" t="s">
        <v>39</v>
      </c>
      <c r="B12" s="10" t="s">
        <v>119</v>
      </c>
      <c r="C12" s="26" t="str">
        <f t="shared" ref="C12:C23" si="1">IF($A$3=1,$A12,$B12)</f>
        <v>3. Financial result</v>
      </c>
      <c r="D12" s="115">
        <v>271.64529999999996</v>
      </c>
      <c r="E12" s="26">
        <v>270.19299999999998</v>
      </c>
      <c r="F12" s="119">
        <f t="shared" si="0"/>
        <v>0.53750467258588674</v>
      </c>
    </row>
    <row r="13" spans="1:6" ht="20.100000000000001" customHeight="1" x14ac:dyDescent="0.2">
      <c r="A13" s="10" t="s">
        <v>14</v>
      </c>
      <c r="B13" s="10" t="s">
        <v>72</v>
      </c>
      <c r="C13" s="26" t="str">
        <f t="shared" si="1"/>
        <v>4. Other income</v>
      </c>
      <c r="D13" s="115">
        <v>27.553000000000001</v>
      </c>
      <c r="E13" s="26">
        <v>42.244999999999997</v>
      </c>
      <c r="F13" s="119">
        <f t="shared" si="0"/>
        <v>-34.778080246182974</v>
      </c>
    </row>
    <row r="14" spans="1:6" s="100" customFormat="1" ht="22.5" customHeight="1" x14ac:dyDescent="0.25">
      <c r="A14" s="10" t="s">
        <v>15</v>
      </c>
      <c r="B14" s="10" t="s">
        <v>73</v>
      </c>
      <c r="C14" s="40" t="str">
        <f t="shared" si="1"/>
        <v>Total income</v>
      </c>
      <c r="D14" s="116">
        <f>SUM(D11:D13)</f>
        <v>2511.7492999999999</v>
      </c>
      <c r="E14" s="116">
        <f>SUM(E11:E13)</f>
        <v>2511.2979999999998</v>
      </c>
      <c r="F14" s="120">
        <f t="shared" si="0"/>
        <v>1.797078642200578E-2</v>
      </c>
    </row>
    <row r="15" spans="1:6" ht="20.100000000000001" customHeight="1" x14ac:dyDescent="0.2">
      <c r="A15" s="10" t="s">
        <v>113</v>
      </c>
      <c r="B15" s="10" t="s">
        <v>120</v>
      </c>
      <c r="C15" s="27" t="str">
        <f t="shared" si="1"/>
        <v>6. Expenses for claims and insurance benefits</v>
      </c>
      <c r="D15" s="114">
        <v>-1833.797</v>
      </c>
      <c r="E15" s="27">
        <v>-1819.7339999999999</v>
      </c>
      <c r="F15" s="118">
        <f t="shared" si="0"/>
        <v>0.77280525615281981</v>
      </c>
    </row>
    <row r="16" spans="1:6" ht="20.100000000000001" customHeight="1" x14ac:dyDescent="0.2">
      <c r="A16" s="10" t="s">
        <v>166</v>
      </c>
      <c r="B16" s="10" t="s">
        <v>163</v>
      </c>
      <c r="C16" s="26" t="str">
        <f t="shared" si="1"/>
        <v>7. Acquisition and administrative expenses</v>
      </c>
      <c r="D16" s="115">
        <v>-469.745</v>
      </c>
      <c r="E16" s="26">
        <v>-472.85300000000001</v>
      </c>
      <c r="F16" s="119">
        <f t="shared" si="0"/>
        <v>-0.65728672547282763</v>
      </c>
    </row>
    <row r="17" spans="1:6" ht="20.100000000000001" customHeight="1" x14ac:dyDescent="0.2">
      <c r="A17" s="10" t="s">
        <v>40</v>
      </c>
      <c r="B17" s="10" t="s">
        <v>74</v>
      </c>
      <c r="C17" s="26" t="str">
        <f t="shared" si="1"/>
        <v>8. Other expenses</v>
      </c>
      <c r="D17" s="115">
        <v>-56.360999999999997</v>
      </c>
      <c r="E17" s="26">
        <v>-59.347000000000001</v>
      </c>
      <c r="F17" s="119">
        <f t="shared" si="0"/>
        <v>-5.0314253458473068</v>
      </c>
    </row>
    <row r="18" spans="1:6" s="100" customFormat="1" ht="22.5" customHeight="1" x14ac:dyDescent="0.25">
      <c r="A18" s="10" t="s">
        <v>16</v>
      </c>
      <c r="B18" s="10" t="s">
        <v>75</v>
      </c>
      <c r="C18" s="40" t="str">
        <f t="shared" si="1"/>
        <v>Total expenses</v>
      </c>
      <c r="D18" s="116">
        <f>SUM(D15:D17)</f>
        <v>-2359.9029999999998</v>
      </c>
      <c r="E18" s="116">
        <f>SUM(E15:E17)</f>
        <v>-2351.9340000000002</v>
      </c>
      <c r="F18" s="120">
        <f t="shared" si="0"/>
        <v>0.33882753512639585</v>
      </c>
    </row>
    <row r="19" spans="1:6" s="100" customFormat="1" ht="22.5" customHeight="1" x14ac:dyDescent="0.25">
      <c r="A19" s="10" t="s">
        <v>17</v>
      </c>
      <c r="B19" s="10" t="s">
        <v>76</v>
      </c>
      <c r="C19" s="40" t="str">
        <f t="shared" si="1"/>
        <v>Profit before taxes</v>
      </c>
      <c r="D19" s="116">
        <f>D14+D18</f>
        <v>151.84630000000016</v>
      </c>
      <c r="E19" s="116">
        <f>E14+E18</f>
        <v>159.36399999999958</v>
      </c>
      <c r="F19" s="120">
        <f t="shared" si="0"/>
        <v>-4.7173138224438693</v>
      </c>
    </row>
    <row r="20" spans="1:6" ht="20.100000000000001" customHeight="1" x14ac:dyDescent="0.2">
      <c r="A20" s="10" t="s">
        <v>18</v>
      </c>
      <c r="B20" s="10" t="s">
        <v>77</v>
      </c>
      <c r="C20" s="27" t="str">
        <f t="shared" si="1"/>
        <v>Taxes</v>
      </c>
      <c r="D20" s="114">
        <v>-32.127000000000002</v>
      </c>
      <c r="E20" s="27">
        <v>-32.664999999999999</v>
      </c>
      <c r="F20" s="118">
        <f t="shared" si="0"/>
        <v>-1.6470228072860804</v>
      </c>
    </row>
    <row r="21" spans="1:6" s="100" customFormat="1" ht="22.5" customHeight="1" x14ac:dyDescent="0.25">
      <c r="A21" s="10" t="s">
        <v>19</v>
      </c>
      <c r="B21" s="10" t="s">
        <v>190</v>
      </c>
      <c r="C21" s="40" t="str">
        <f t="shared" si="1"/>
        <v>Net profit before non-controlling interests (Profit for the period)</v>
      </c>
      <c r="D21" s="116">
        <f>D19+D20</f>
        <v>119.71930000000015</v>
      </c>
      <c r="E21" s="116">
        <f>E19+E20</f>
        <v>126.69899999999959</v>
      </c>
      <c r="F21" s="120">
        <f t="shared" si="0"/>
        <v>-5.5088832587466889</v>
      </c>
    </row>
    <row r="22" spans="1:6" ht="20.100000000000001" customHeight="1" x14ac:dyDescent="0.2">
      <c r="A22" s="10" t="s">
        <v>188</v>
      </c>
      <c r="B22" s="10" t="s">
        <v>189</v>
      </c>
      <c r="C22" s="27" t="str">
        <f t="shared" si="1"/>
        <v>Non-controlling interests</v>
      </c>
      <c r="D22" s="114">
        <v>-1.278</v>
      </c>
      <c r="E22" s="27">
        <v>-2.8639999999999999</v>
      </c>
      <c r="F22" s="118">
        <f t="shared" si="0"/>
        <v>-55.377094972067042</v>
      </c>
    </row>
    <row r="23" spans="1:6" s="100" customFormat="1" ht="22.5" customHeight="1" x14ac:dyDescent="0.25">
      <c r="A23" s="10" t="s">
        <v>20</v>
      </c>
      <c r="B23" s="10" t="s">
        <v>78</v>
      </c>
      <c r="C23" s="40" t="str">
        <f t="shared" si="1"/>
        <v>Net profit after minorites</v>
      </c>
      <c r="D23" s="116">
        <f>D21+D22</f>
        <v>118.44130000000014</v>
      </c>
      <c r="E23" s="116">
        <f>E21+E22</f>
        <v>123.83499999999958</v>
      </c>
      <c r="F23" s="120">
        <f t="shared" si="0"/>
        <v>-4.3555537610525779</v>
      </c>
    </row>
    <row r="24" spans="1:6" x14ac:dyDescent="0.2">
      <c r="A24" s="9"/>
      <c r="B24" s="9"/>
    </row>
    <row r="25" spans="1:6" x14ac:dyDescent="0.2">
      <c r="A25" s="9"/>
      <c r="B25" s="9"/>
    </row>
    <row r="26" spans="1:6" ht="18" x14ac:dyDescent="0.2">
      <c r="A26" s="11" t="s">
        <v>111</v>
      </c>
      <c r="B26" s="9" t="s">
        <v>112</v>
      </c>
      <c r="C26" s="110"/>
    </row>
  </sheetData>
  <phoneticPr fontId="0" type="noConversion"/>
  <pageMargins left="0.78740157499999996" right="0.78740157499999996" top="0.53" bottom="0.984251969" header="0.4921259845" footer="0.4921259845"/>
  <pageSetup paperSize="9" orientation="landscape" r:id="rId1"/>
  <headerFooter alignWithMargins="0">
    <oddFooter>&amp;C&amp;A&amp;RSeite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0" r:id="rId4" name="Drop Down 2">
              <controlPr locked="0" defaultSize="0" autoLine="0" autoPict="0">
                <anchor moveWithCells="1">
                  <from>
                    <xdr:col>2</xdr:col>
                    <xdr:colOff>2590800</xdr:colOff>
                    <xdr:row>2</xdr:row>
                    <xdr:rowOff>19050</xdr:rowOff>
                  </from>
                  <to>
                    <xdr:col>2</xdr:col>
                    <xdr:colOff>3505200</xdr:colOff>
                    <xdr:row>3</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F30"/>
  <sheetViews>
    <sheetView topLeftCell="C1" zoomScaleNormal="100" zoomScaleSheetLayoutView="100" workbookViewId="0">
      <selection activeCell="C33" sqref="C33"/>
    </sheetView>
  </sheetViews>
  <sheetFormatPr baseColWidth="10" defaultColWidth="43.28515625" defaultRowHeight="15" x14ac:dyDescent="0.2"/>
  <cols>
    <col min="1" max="1" width="15.28515625" style="1" hidden="1" customWidth="1"/>
    <col min="2" max="2" width="26.5703125" style="1" hidden="1" customWidth="1"/>
    <col min="3" max="3" width="60.7109375" style="1" customWidth="1"/>
    <col min="4" max="5" width="16.42578125" style="1" customWidth="1"/>
    <col min="6" max="6" width="11.42578125" style="1" customWidth="1"/>
    <col min="7" max="16384" width="43.28515625" style="1"/>
  </cols>
  <sheetData>
    <row r="1" spans="1:6" x14ac:dyDescent="0.2">
      <c r="A1" s="2" t="s">
        <v>66</v>
      </c>
    </row>
    <row r="2" spans="1:6" x14ac:dyDescent="0.2">
      <c r="A2" s="2" t="s">
        <v>67</v>
      </c>
    </row>
    <row r="3" spans="1:6" x14ac:dyDescent="0.2">
      <c r="A3" s="2">
        <v>2</v>
      </c>
    </row>
    <row r="7" spans="1:6" ht="18" x14ac:dyDescent="0.25">
      <c r="A7" s="9" t="s">
        <v>22</v>
      </c>
      <c r="B7" s="9" t="s">
        <v>79</v>
      </c>
      <c r="C7" s="121" t="str">
        <f>IF($A$3=1,$A$7,$B$7)</f>
        <v>Balance Sheet according to IFRS (EUR mn)</v>
      </c>
    </row>
    <row r="8" spans="1:6" x14ac:dyDescent="0.2">
      <c r="A8" s="9" t="s">
        <v>207</v>
      </c>
      <c r="B8" s="9" t="str">
        <f>A8</f>
        <v>12M 2013</v>
      </c>
    </row>
    <row r="9" spans="1:6" ht="18.75" thickBot="1" x14ac:dyDescent="0.25">
      <c r="A9" s="10" t="s">
        <v>210</v>
      </c>
      <c r="B9" s="10" t="str">
        <f>A9</f>
        <v>3M 2014</v>
      </c>
      <c r="C9" s="111"/>
      <c r="D9" s="113" t="str">
        <f>IF($A$3=1,$A$9,$B$9)</f>
        <v>3M 2014</v>
      </c>
      <c r="E9" s="112" t="str">
        <f>IF($A$3=1,$A$8,$B$8)</f>
        <v>12M 2013</v>
      </c>
      <c r="F9" s="117" t="s">
        <v>1</v>
      </c>
    </row>
    <row r="10" spans="1:6" x14ac:dyDescent="0.2">
      <c r="A10" s="9" t="s">
        <v>21</v>
      </c>
      <c r="B10" s="9" t="s">
        <v>80</v>
      </c>
      <c r="C10" s="38" t="str">
        <f>IF($A$3=1,$A$10,$B$10)</f>
        <v>Intangible assets</v>
      </c>
      <c r="D10" s="125">
        <v>2268.41</v>
      </c>
      <c r="E10" s="38">
        <v>2265.7460000000001</v>
      </c>
      <c r="F10" s="131">
        <f t="shared" ref="F10:F30" si="0">++(D10/E10-1)*100</f>
        <v>0.11757716884415181</v>
      </c>
    </row>
    <row r="11" spans="1:6" x14ac:dyDescent="0.2">
      <c r="A11" s="9" t="s">
        <v>23</v>
      </c>
      <c r="B11" s="9" t="s">
        <v>167</v>
      </c>
      <c r="C11" s="35" t="str">
        <f>IF($A$3=1,$A$11,$B$11)</f>
        <v>Investments</v>
      </c>
      <c r="D11" s="126">
        <v>29181.866000000002</v>
      </c>
      <c r="E11" s="35">
        <v>29200.535</v>
      </c>
      <c r="F11" s="132">
        <f t="shared" si="0"/>
        <v>-6.3933760117740324E-2</v>
      </c>
    </row>
    <row r="12" spans="1:6" x14ac:dyDescent="0.2">
      <c r="A12" s="9" t="s">
        <v>24</v>
      </c>
      <c r="B12" s="9" t="s">
        <v>81</v>
      </c>
      <c r="C12" s="35" t="str">
        <f>IF($A$3=1,$A$12,$B$12)</f>
        <v>Unit- and index-linked investments</v>
      </c>
      <c r="D12" s="126">
        <v>6818.6580000000004</v>
      </c>
      <c r="E12" s="35">
        <v>6707.2749999999996</v>
      </c>
      <c r="F12" s="132">
        <f t="shared" si="0"/>
        <v>1.6606296894044359</v>
      </c>
    </row>
    <row r="13" spans="1:6" x14ac:dyDescent="0.2">
      <c r="A13" s="9" t="s">
        <v>33</v>
      </c>
      <c r="B13" s="9" t="s">
        <v>121</v>
      </c>
      <c r="C13" s="35" t="str">
        <f>IF($A$3=1,$A$13,$B$13)</f>
        <v>Reinsurers’ share in underwriting provisions</v>
      </c>
      <c r="D13" s="126">
        <v>1104.038</v>
      </c>
      <c r="E13" s="35">
        <v>1028.4259999999999</v>
      </c>
      <c r="F13" s="132">
        <f t="shared" si="0"/>
        <v>7.3522061869303323</v>
      </c>
    </row>
    <row r="14" spans="1:6" x14ac:dyDescent="0.2">
      <c r="A14" s="9" t="s">
        <v>25</v>
      </c>
      <c r="B14" s="9" t="s">
        <v>82</v>
      </c>
      <c r="C14" s="35" t="str">
        <f>IF($A$3=1,$A$14,$B$14)</f>
        <v>Receivables</v>
      </c>
      <c r="D14" s="126">
        <v>1763.68</v>
      </c>
      <c r="E14" s="35">
        <v>1560.6990000000001</v>
      </c>
      <c r="F14" s="132">
        <f t="shared" si="0"/>
        <v>13.005774976468887</v>
      </c>
    </row>
    <row r="15" spans="1:6" s="100" customFormat="1" ht="15.75" x14ac:dyDescent="0.25">
      <c r="A15" s="9" t="s">
        <v>138</v>
      </c>
      <c r="B15" s="9" t="s">
        <v>168</v>
      </c>
      <c r="C15" s="35" t="str">
        <f>IF($A$3=1,$A$15,$B$15)</f>
        <v>Tax receivables and advance payments</v>
      </c>
      <c r="D15" s="126">
        <v>98.385000000000005</v>
      </c>
      <c r="E15" s="35">
        <v>82.253</v>
      </c>
      <c r="F15" s="132">
        <f t="shared" si="0"/>
        <v>19.612658504856959</v>
      </c>
    </row>
    <row r="16" spans="1:6" x14ac:dyDescent="0.2">
      <c r="A16" s="9" t="s">
        <v>26</v>
      </c>
      <c r="B16" s="9" t="s">
        <v>83</v>
      </c>
      <c r="C16" s="35" t="str">
        <f>IF($A$3=1,$A$16,$B$16)</f>
        <v>Deferred tax assets</v>
      </c>
      <c r="D16" s="126">
        <v>90.253</v>
      </c>
      <c r="E16" s="35">
        <v>91.822999999999993</v>
      </c>
      <c r="F16" s="132">
        <f t="shared" si="0"/>
        <v>-1.7098112673295307</v>
      </c>
    </row>
    <row r="17" spans="1:6" x14ac:dyDescent="0.2">
      <c r="A17" s="9" t="s">
        <v>27</v>
      </c>
      <c r="B17" s="9" t="s">
        <v>84</v>
      </c>
      <c r="C17" s="35" t="str">
        <f>IF($A$3=1,$A$17,$B$17)</f>
        <v>Other assets</v>
      </c>
      <c r="D17" s="126">
        <v>336.392</v>
      </c>
      <c r="E17" s="35">
        <v>335.10899999999998</v>
      </c>
      <c r="F17" s="132">
        <f t="shared" si="0"/>
        <v>0.38286050210529776</v>
      </c>
    </row>
    <row r="18" spans="1:6" ht="15.75" thickBot="1" x14ac:dyDescent="0.25">
      <c r="A18" s="9" t="s">
        <v>28</v>
      </c>
      <c r="B18" s="9" t="s">
        <v>85</v>
      </c>
      <c r="C18" s="39" t="str">
        <f>IF($A$3=1,$A$18,$B$18)</f>
        <v>Cash and cash equivalents</v>
      </c>
      <c r="D18" s="127">
        <v>761.07</v>
      </c>
      <c r="E18" s="39">
        <v>705.02499999999998</v>
      </c>
      <c r="F18" s="133">
        <f t="shared" si="0"/>
        <v>7.9493634977483074</v>
      </c>
    </row>
    <row r="19" spans="1:6" s="100" customFormat="1" ht="22.5" customHeight="1" thickBot="1" x14ac:dyDescent="0.3">
      <c r="A19" s="9" t="s">
        <v>29</v>
      </c>
      <c r="B19" s="9" t="s">
        <v>86</v>
      </c>
      <c r="C19" s="123" t="str">
        <f>IF($A$3=1,$A$19,$B$19)</f>
        <v>Total assets</v>
      </c>
      <c r="D19" s="128">
        <f>SUM(D10:D18)</f>
        <v>42422.752</v>
      </c>
      <c r="E19" s="128">
        <f>SUM(E10:E18)</f>
        <v>41976.890999999989</v>
      </c>
      <c r="F19" s="134">
        <f t="shared" si="0"/>
        <v>1.0621582241524541</v>
      </c>
    </row>
    <row r="20" spans="1:6" s="100" customFormat="1" ht="15.75" x14ac:dyDescent="0.25">
      <c r="A20" s="9" t="s">
        <v>30</v>
      </c>
      <c r="B20" s="9" t="s">
        <v>87</v>
      </c>
      <c r="C20" s="38" t="str">
        <f>IF($A$3=1,$A$20,$B$20)</f>
        <v>Shareholders‘ equity</v>
      </c>
      <c r="D20" s="125">
        <v>5207.3869999999997</v>
      </c>
      <c r="E20" s="38">
        <v>5020.0950000000003</v>
      </c>
      <c r="F20" s="131">
        <f t="shared" si="0"/>
        <v>3.7308457310070819</v>
      </c>
    </row>
    <row r="21" spans="1:6" x14ac:dyDescent="0.2">
      <c r="A21" s="9" t="s">
        <v>192</v>
      </c>
      <c r="B21" s="9" t="s">
        <v>191</v>
      </c>
      <c r="C21" s="36" t="str">
        <f>IF($A$3=1,$A$21,$B$21)</f>
        <v xml:space="preserve">     thereof non-controlling interests</v>
      </c>
      <c r="D21" s="129">
        <v>165.31399999999999</v>
      </c>
      <c r="E21" s="36">
        <v>170.44499999999999</v>
      </c>
      <c r="F21" s="132">
        <f t="shared" si="0"/>
        <v>-3.0103552465604699</v>
      </c>
    </row>
    <row r="22" spans="1:6" s="100" customFormat="1" ht="15.75" x14ac:dyDescent="0.25">
      <c r="A22" s="9" t="s">
        <v>31</v>
      </c>
      <c r="B22" s="9" t="s">
        <v>88</v>
      </c>
      <c r="C22" s="37" t="str">
        <f>IF($A$3=1,$A$22,$B$22)</f>
        <v>Subordinated liabilities</v>
      </c>
      <c r="D22" s="130">
        <v>1029.652</v>
      </c>
      <c r="E22" s="37">
        <v>1029.944</v>
      </c>
      <c r="F22" s="132">
        <f t="shared" si="0"/>
        <v>-2.8351055979736195E-2</v>
      </c>
    </row>
    <row r="23" spans="1:6" x14ac:dyDescent="0.2">
      <c r="A23" s="9" t="s">
        <v>32</v>
      </c>
      <c r="B23" s="9" t="s">
        <v>122</v>
      </c>
      <c r="C23" s="37" t="str">
        <f>IF($A$3=1,$A$23,$B$23)</f>
        <v>Underwriting provisions</v>
      </c>
      <c r="D23" s="130">
        <v>26836.625</v>
      </c>
      <c r="E23" s="37">
        <v>25980.464</v>
      </c>
      <c r="F23" s="132">
        <f t="shared" si="0"/>
        <v>3.295403038221334</v>
      </c>
    </row>
    <row r="24" spans="1:6" s="100" customFormat="1" ht="15.75" x14ac:dyDescent="0.25">
      <c r="A24" s="9" t="s">
        <v>115</v>
      </c>
      <c r="B24" s="9" t="s">
        <v>123</v>
      </c>
      <c r="C24" s="35" t="str">
        <f>IF($A$3=1,$A$24,$B$24)</f>
        <v>Unit- and index-linked underwriting provisions</v>
      </c>
      <c r="D24" s="126">
        <v>6645.08</v>
      </c>
      <c r="E24" s="35">
        <v>6489.366</v>
      </c>
      <c r="F24" s="132">
        <f t="shared" si="0"/>
        <v>2.3995256239207396</v>
      </c>
    </row>
    <row r="25" spans="1:6" x14ac:dyDescent="0.2">
      <c r="A25" s="9" t="s">
        <v>114</v>
      </c>
      <c r="B25" s="9" t="s">
        <v>124</v>
      </c>
      <c r="C25" s="35" t="str">
        <f>IF($A$3=1,$A$25,$B$25)</f>
        <v>Non-underwriting provisions</v>
      </c>
      <c r="D25" s="126">
        <v>562.55899999999997</v>
      </c>
      <c r="E25" s="35">
        <v>600.125</v>
      </c>
      <c r="F25" s="132">
        <f t="shared" si="0"/>
        <v>-6.2596958966881999</v>
      </c>
    </row>
    <row r="26" spans="1:6" x14ac:dyDescent="0.2">
      <c r="A26" s="9" t="s">
        <v>34</v>
      </c>
      <c r="B26" s="9" t="s">
        <v>89</v>
      </c>
      <c r="C26" s="35" t="str">
        <f>IF($A$3=1,$A$26,$B$26)</f>
        <v>Liabilities</v>
      </c>
      <c r="D26" s="126">
        <v>1684.345</v>
      </c>
      <c r="E26" s="35">
        <v>2432.165</v>
      </c>
      <c r="F26" s="132">
        <f t="shared" si="0"/>
        <v>-30.747091583013486</v>
      </c>
    </row>
    <row r="27" spans="1:6" x14ac:dyDescent="0.2">
      <c r="A27" s="122" t="s">
        <v>139</v>
      </c>
      <c r="B27" s="9" t="s">
        <v>140</v>
      </c>
      <c r="C27" s="35" t="str">
        <f>IF($A$3=1,$A$27,$B$27)</f>
        <v>Tax liabilities out of income tax</v>
      </c>
      <c r="D27" s="126">
        <v>66.688999999999993</v>
      </c>
      <c r="E27" s="35">
        <v>62.792999999999999</v>
      </c>
      <c r="F27" s="132">
        <f t="shared" si="0"/>
        <v>6.2045132419218607</v>
      </c>
    </row>
    <row r="28" spans="1:6" x14ac:dyDescent="0.2">
      <c r="A28" s="9" t="s">
        <v>35</v>
      </c>
      <c r="B28" s="9" t="s">
        <v>90</v>
      </c>
      <c r="C28" s="35" t="str">
        <f>IF($A$3=1,$A$28,$B$28)</f>
        <v>Deferred tax liabilities</v>
      </c>
      <c r="D28" s="126">
        <v>203.08799999999999</v>
      </c>
      <c r="E28" s="35">
        <v>167.43799999999999</v>
      </c>
      <c r="F28" s="132">
        <f t="shared" si="0"/>
        <v>21.291463108732799</v>
      </c>
    </row>
    <row r="29" spans="1:6" ht="15.75" thickBot="1" x14ac:dyDescent="0.25">
      <c r="A29" s="9" t="s">
        <v>36</v>
      </c>
      <c r="B29" s="9" t="s">
        <v>91</v>
      </c>
      <c r="C29" s="39" t="str">
        <f>IF($A$3=1,$A$29,$B$29)</f>
        <v>Other liabilities</v>
      </c>
      <c r="D29" s="127">
        <v>187.327</v>
      </c>
      <c r="E29" s="39">
        <v>194.501</v>
      </c>
      <c r="F29" s="133">
        <f t="shared" si="0"/>
        <v>-3.6884129130441479</v>
      </c>
    </row>
    <row r="30" spans="1:6" ht="22.5" customHeight="1" thickBot="1" x14ac:dyDescent="0.25">
      <c r="A30" s="9" t="s">
        <v>37</v>
      </c>
      <c r="B30" s="9" t="s">
        <v>125</v>
      </c>
      <c r="C30" s="123" t="str">
        <f>IF($A$3=1,$A$30,$B$30)</f>
        <v>Total liabilities and shareholders' equity</v>
      </c>
      <c r="D30" s="128">
        <f>SUM(D20:D29)-D21</f>
        <v>42422.752000000008</v>
      </c>
      <c r="E30" s="124">
        <f>SUM(E20:E29)-E21</f>
        <v>41976.890999999996</v>
      </c>
      <c r="F30" s="134">
        <f t="shared" si="0"/>
        <v>1.0621582241524541</v>
      </c>
    </row>
  </sheetData>
  <phoneticPr fontId="0" type="noConversion"/>
  <pageMargins left="0.78740157499999996" right="0.78740157499999996" top="0.53" bottom="0.98" header="0.4921259845" footer="0.4921259845"/>
  <pageSetup paperSize="9" orientation="landscape" r:id="rId1"/>
  <headerFooter alignWithMargins="0">
    <oddFooter>&amp;C&amp;A&amp;RSeite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Drop Down 1">
              <controlPr locked="0" defaultSize="0" autoLine="0" autoPict="0">
                <anchor moveWithCells="1">
                  <from>
                    <xdr:col>2</xdr:col>
                    <xdr:colOff>2590800</xdr:colOff>
                    <xdr:row>2</xdr:row>
                    <xdr:rowOff>19050</xdr:rowOff>
                  </from>
                  <to>
                    <xdr:col>2</xdr:col>
                    <xdr:colOff>3505200</xdr:colOff>
                    <xdr:row>3</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F59"/>
  <sheetViews>
    <sheetView topLeftCell="C1" zoomScaleNormal="100" zoomScaleSheetLayoutView="100" workbookViewId="0">
      <selection activeCell="D23" sqref="D23"/>
    </sheetView>
  </sheetViews>
  <sheetFormatPr baseColWidth="10" defaultColWidth="18.7109375" defaultRowHeight="15" x14ac:dyDescent="0.2"/>
  <cols>
    <col min="1" max="2" width="18.7109375" style="1" hidden="1" customWidth="1"/>
    <col min="3" max="3" width="44.7109375" style="1" customWidth="1"/>
    <col min="4" max="5" width="16.42578125" style="1" customWidth="1"/>
    <col min="6" max="6" width="12.42578125" style="1" customWidth="1"/>
    <col min="7" max="16384" width="18.7109375" style="1"/>
  </cols>
  <sheetData>
    <row r="1" spans="1:6" x14ac:dyDescent="0.2">
      <c r="A1" s="2" t="s">
        <v>66</v>
      </c>
    </row>
    <row r="2" spans="1:6" x14ac:dyDescent="0.2">
      <c r="A2" s="2" t="s">
        <v>67</v>
      </c>
    </row>
    <row r="3" spans="1:6" x14ac:dyDescent="0.2">
      <c r="A3" s="2">
        <v>2</v>
      </c>
    </row>
    <row r="7" spans="1:6" ht="18" x14ac:dyDescent="0.25">
      <c r="A7" s="9" t="s">
        <v>44</v>
      </c>
      <c r="B7" s="9" t="s">
        <v>149</v>
      </c>
      <c r="C7" s="121" t="str">
        <f>IF($A$3=1,$A$7,$B$7)</f>
        <v>Segment reporting by business line according to IFRS (EUR mn)</v>
      </c>
      <c r="D7" s="109"/>
      <c r="E7" s="109"/>
    </row>
    <row r="8" spans="1:6" x14ac:dyDescent="0.2">
      <c r="A8" s="9"/>
      <c r="B8" s="9"/>
    </row>
    <row r="9" spans="1:6" ht="30" customHeight="1" thickBot="1" x14ac:dyDescent="0.25">
      <c r="A9" s="10" t="s">
        <v>38</v>
      </c>
      <c r="B9" s="10" t="s">
        <v>92</v>
      </c>
      <c r="C9" s="136" t="str">
        <f>IF($A$3=1,$A$9,$B$9)</f>
        <v>P&amp;C</v>
      </c>
      <c r="D9" s="113" t="str">
        <f>+'Income statement'!$D$9</f>
        <v>3M 2014</v>
      </c>
      <c r="E9" s="112" t="str">
        <f>+'Income statement'!$E$9</f>
        <v>3M 2013</v>
      </c>
      <c r="F9" s="117" t="s">
        <v>1</v>
      </c>
    </row>
    <row r="10" spans="1:6" ht="19.5" customHeight="1" x14ac:dyDescent="0.2">
      <c r="A10" s="10" t="s">
        <v>12</v>
      </c>
      <c r="B10" s="10" t="s">
        <v>126</v>
      </c>
      <c r="C10" s="43" t="str">
        <f>IF($A$3=1,$A$10,$B$10)</f>
        <v>1. Gross premiums written</v>
      </c>
      <c r="D10" s="131">
        <v>1474.4341962700005</v>
      </c>
      <c r="E10" s="43">
        <v>1501.8776220000002</v>
      </c>
      <c r="F10" s="131">
        <f t="shared" ref="F10:F19" si="0">++(D10/E10-1)*100</f>
        <v>-1.8272744282223363</v>
      </c>
    </row>
    <row r="11" spans="1:6" ht="19.5" customHeight="1" x14ac:dyDescent="0.2">
      <c r="A11" s="10" t="s">
        <v>13</v>
      </c>
      <c r="B11" s="10" t="s">
        <v>71</v>
      </c>
      <c r="C11" s="41" t="str">
        <f>IF($A$3=1,$A$11,$B$11)</f>
        <v>2. Net earned premiums</v>
      </c>
      <c r="D11" s="132">
        <v>979.13599999999997</v>
      </c>
      <c r="E11" s="41">
        <v>1020.489</v>
      </c>
      <c r="F11" s="132">
        <f t="shared" si="0"/>
        <v>-4.0522729789346119</v>
      </c>
    </row>
    <row r="12" spans="1:6" ht="19.5" customHeight="1" x14ac:dyDescent="0.2">
      <c r="A12" s="10" t="s">
        <v>39</v>
      </c>
      <c r="B12" s="10" t="s">
        <v>119</v>
      </c>
      <c r="C12" s="41" t="str">
        <f>IF($A$3=1,$A$12,$B$12)</f>
        <v>3. Financial result</v>
      </c>
      <c r="D12" s="132">
        <v>60.204999999999998</v>
      </c>
      <c r="E12" s="41">
        <v>47.677999999999997</v>
      </c>
      <c r="F12" s="132">
        <f t="shared" si="0"/>
        <v>26.27417257435296</v>
      </c>
    </row>
    <row r="13" spans="1:6" ht="19.5" customHeight="1" x14ac:dyDescent="0.2">
      <c r="A13" s="10" t="s">
        <v>14</v>
      </c>
      <c r="B13" s="10" t="s">
        <v>72</v>
      </c>
      <c r="C13" s="41" t="str">
        <f>IF($A$3=1,$A$13,$B$13)</f>
        <v>4. Other income</v>
      </c>
      <c r="D13" s="132">
        <v>17.088999999999999</v>
      </c>
      <c r="E13" s="41">
        <v>23.219000000000001</v>
      </c>
      <c r="F13" s="132">
        <f t="shared" si="0"/>
        <v>-26.400792454455413</v>
      </c>
    </row>
    <row r="14" spans="1:6" ht="22.5" customHeight="1" x14ac:dyDescent="0.2">
      <c r="A14" s="10" t="s">
        <v>15</v>
      </c>
      <c r="B14" s="10" t="s">
        <v>73</v>
      </c>
      <c r="C14" s="42" t="str">
        <f>IF($A$3=1,$A$14,$B$14)</f>
        <v>Total income</v>
      </c>
      <c r="D14" s="140">
        <f>++D13+D12+D11</f>
        <v>1056.43</v>
      </c>
      <c r="E14" s="94">
        <f>++E13+E12+E11</f>
        <v>1091.386</v>
      </c>
      <c r="F14" s="140">
        <f t="shared" si="0"/>
        <v>-3.2028997989712038</v>
      </c>
    </row>
    <row r="15" spans="1:6" ht="19.5" customHeight="1" x14ac:dyDescent="0.2">
      <c r="A15" s="10" t="s">
        <v>113</v>
      </c>
      <c r="B15" s="10" t="s">
        <v>135</v>
      </c>
      <c r="C15" s="34" t="str">
        <f>IF($A$3=1,$A$15,$B$15)</f>
        <v>6. Expenses for claims / benefits</v>
      </c>
      <c r="D15" s="141">
        <v>-639.31500000000005</v>
      </c>
      <c r="E15" s="34">
        <v>-670.654</v>
      </c>
      <c r="F15" s="141">
        <f t="shared" si="0"/>
        <v>-4.6729013768649574</v>
      </c>
    </row>
    <row r="16" spans="1:6" ht="19.5" customHeight="1" x14ac:dyDescent="0.2">
      <c r="A16" s="10" t="s">
        <v>161</v>
      </c>
      <c r="B16" s="10" t="s">
        <v>165</v>
      </c>
      <c r="C16" s="41" t="str">
        <f>IF($A$3=1,$A$16,$B$16)</f>
        <v>7. Acquisition and admin. expenses</v>
      </c>
      <c r="D16" s="132">
        <v>-291.76499999999999</v>
      </c>
      <c r="E16" s="41">
        <v>-298.29899999999998</v>
      </c>
      <c r="F16" s="132">
        <f t="shared" si="0"/>
        <v>-2.1904196795832331</v>
      </c>
    </row>
    <row r="17" spans="1:6" ht="19.5" customHeight="1" x14ac:dyDescent="0.2">
      <c r="A17" s="10" t="s">
        <v>40</v>
      </c>
      <c r="B17" s="10" t="s">
        <v>74</v>
      </c>
      <c r="C17" s="41" t="str">
        <f>IF($A$3=1,$A$17,$B$17)</f>
        <v>8. Other expenses</v>
      </c>
      <c r="D17" s="132">
        <v>-33.173999999999999</v>
      </c>
      <c r="E17" s="41">
        <v>-41.040999999999997</v>
      </c>
      <c r="F17" s="132">
        <f t="shared" si="0"/>
        <v>-19.168636241806968</v>
      </c>
    </row>
    <row r="18" spans="1:6" ht="22.5" customHeight="1" thickBot="1" x14ac:dyDescent="0.25">
      <c r="A18" s="10" t="s">
        <v>16</v>
      </c>
      <c r="B18" s="10" t="s">
        <v>75</v>
      </c>
      <c r="C18" s="137" t="str">
        <f>IF($A$3=1,$A$18,$B$18)</f>
        <v>Total expenses</v>
      </c>
      <c r="D18" s="142">
        <f>++D17+D16+D15</f>
        <v>-964.25400000000002</v>
      </c>
      <c r="E18" s="138">
        <f>++E17+E16+E15</f>
        <v>-1009.9939999999999</v>
      </c>
      <c r="F18" s="142">
        <f t="shared" si="0"/>
        <v>-4.5287397746917257</v>
      </c>
    </row>
    <row r="19" spans="1:6" ht="30" customHeight="1" thickBot="1" x14ac:dyDescent="0.25">
      <c r="A19" s="10" t="s">
        <v>17</v>
      </c>
      <c r="B19" s="10" t="s">
        <v>76</v>
      </c>
      <c r="C19" s="123" t="str">
        <f>IF($A$3=1,$A$19,$B$19)</f>
        <v>Profit before taxes</v>
      </c>
      <c r="D19" s="143">
        <f>++D14+D18</f>
        <v>92.176000000000045</v>
      </c>
      <c r="E19" s="139">
        <f>++E14+E18</f>
        <v>81.392000000000053</v>
      </c>
      <c r="F19" s="134">
        <f t="shared" si="0"/>
        <v>13.249459406329844</v>
      </c>
    </row>
    <row r="20" spans="1:6" ht="15.75" x14ac:dyDescent="0.2">
      <c r="A20" s="9"/>
      <c r="B20" s="9"/>
      <c r="C20" s="135"/>
      <c r="D20" s="105"/>
      <c r="E20" s="105"/>
      <c r="F20" s="105"/>
    </row>
    <row r="21" spans="1:6" ht="15" customHeight="1" x14ac:dyDescent="0.2">
      <c r="A21" s="9"/>
      <c r="B21" s="9"/>
    </row>
    <row r="22" spans="1:6" ht="15" customHeight="1" x14ac:dyDescent="0.2">
      <c r="A22" s="9"/>
      <c r="B22" s="9"/>
    </row>
    <row r="23" spans="1:6" ht="15" customHeight="1" x14ac:dyDescent="0.2">
      <c r="A23" s="9"/>
      <c r="B23" s="9"/>
    </row>
    <row r="24" spans="1:6" ht="15" customHeight="1" x14ac:dyDescent="0.2">
      <c r="A24" s="9"/>
      <c r="B24" s="9"/>
    </row>
    <row r="25" spans="1:6" ht="15" customHeight="1" x14ac:dyDescent="0.2">
      <c r="A25" s="9"/>
      <c r="B25" s="9"/>
    </row>
    <row r="26" spans="1:6" ht="15" customHeight="1" x14ac:dyDescent="0.2">
      <c r="A26" s="9"/>
      <c r="B26" s="9"/>
    </row>
    <row r="27" spans="1:6" ht="15" customHeight="1" x14ac:dyDescent="0.2">
      <c r="A27" s="9"/>
      <c r="B27" s="9"/>
    </row>
    <row r="28" spans="1:6" ht="15" customHeight="1" x14ac:dyDescent="0.2">
      <c r="A28" s="9"/>
      <c r="B28" s="9"/>
    </row>
    <row r="29" spans="1:6" ht="30" customHeight="1" thickBot="1" x14ac:dyDescent="0.25">
      <c r="A29" s="10" t="s">
        <v>41</v>
      </c>
      <c r="B29" s="10" t="s">
        <v>93</v>
      </c>
      <c r="C29" s="136" t="str">
        <f>IF($A$3=1,$A$29,$B$29)</f>
        <v>Life</v>
      </c>
      <c r="D29" s="113" t="str">
        <f>+'Income statement'!$D$9</f>
        <v>3M 2014</v>
      </c>
      <c r="E29" s="112" t="str">
        <f>+'Income statement'!$E$9</f>
        <v>3M 2013</v>
      </c>
      <c r="F29" s="117" t="s">
        <v>1</v>
      </c>
    </row>
    <row r="30" spans="1:6" ht="19.5" customHeight="1" x14ac:dyDescent="0.2">
      <c r="A30" s="10" t="s">
        <v>12</v>
      </c>
      <c r="B30" s="10" t="s">
        <v>118</v>
      </c>
      <c r="C30" s="43" t="str">
        <f>IF($A$3=1,$A$30,$B$30)</f>
        <v xml:space="preserve">1. Gross premiums written </v>
      </c>
      <c r="D30" s="131">
        <v>1154.1383136699999</v>
      </c>
      <c r="E30" s="43">
        <v>1102.6379629999999</v>
      </c>
      <c r="F30" s="131">
        <f t="shared" ref="F30:F39" si="1">++(D30/E30-1)*100</f>
        <v>4.6706491521369742</v>
      </c>
    </row>
    <row r="31" spans="1:6" ht="19.5" customHeight="1" x14ac:dyDescent="0.2">
      <c r="A31" s="10" t="s">
        <v>13</v>
      </c>
      <c r="B31" s="10" t="s">
        <v>71</v>
      </c>
      <c r="C31" s="41" t="str">
        <f>IF($A$3=1,$A$31,$B$31)</f>
        <v>2. Net earned premiums</v>
      </c>
      <c r="D31" s="132">
        <v>1132.441</v>
      </c>
      <c r="E31" s="41">
        <v>1079.7660000000001</v>
      </c>
      <c r="F31" s="132">
        <f t="shared" si="1"/>
        <v>4.8783717953704731</v>
      </c>
    </row>
    <row r="32" spans="1:6" ht="19.5" customHeight="1" x14ac:dyDescent="0.2">
      <c r="A32" s="10" t="s">
        <v>39</v>
      </c>
      <c r="B32" s="10" t="s">
        <v>119</v>
      </c>
      <c r="C32" s="41" t="str">
        <f>IF($A$3=1,$A$32,$B$32)</f>
        <v>3. Financial result</v>
      </c>
      <c r="D32" s="132">
        <v>204.31010000000001</v>
      </c>
      <c r="E32" s="41">
        <v>214.64500000000001</v>
      </c>
      <c r="F32" s="132">
        <f t="shared" si="1"/>
        <v>-4.8148803838896743</v>
      </c>
    </row>
    <row r="33" spans="1:6" ht="19.5" customHeight="1" x14ac:dyDescent="0.2">
      <c r="A33" s="10" t="s">
        <v>14</v>
      </c>
      <c r="B33" s="10" t="s">
        <v>72</v>
      </c>
      <c r="C33" s="41" t="str">
        <f>IF($A$3=1,$A$33,$B$33)</f>
        <v>4. Other income</v>
      </c>
      <c r="D33" s="132">
        <v>10.458</v>
      </c>
      <c r="E33" s="41">
        <v>18.972999999999999</v>
      </c>
      <c r="F33" s="132">
        <f t="shared" si="1"/>
        <v>-44.879565698624354</v>
      </c>
    </row>
    <row r="34" spans="1:6" ht="22.5" customHeight="1" x14ac:dyDescent="0.2">
      <c r="A34" s="10" t="s">
        <v>15</v>
      </c>
      <c r="B34" s="10" t="s">
        <v>73</v>
      </c>
      <c r="C34" s="42" t="str">
        <f>IF($A$3=1,$A$34,$B$34)</f>
        <v>Total income</v>
      </c>
      <c r="D34" s="140">
        <f>++D33+D32+D31</f>
        <v>1347.2091</v>
      </c>
      <c r="E34" s="94">
        <f>++E33+E32+E31</f>
        <v>1313.384</v>
      </c>
      <c r="F34" s="140">
        <f t="shared" si="1"/>
        <v>2.5754158722810727</v>
      </c>
    </row>
    <row r="35" spans="1:6" ht="19.5" customHeight="1" x14ac:dyDescent="0.2">
      <c r="A35" s="10" t="s">
        <v>113</v>
      </c>
      <c r="B35" s="10" t="s">
        <v>135</v>
      </c>
      <c r="C35" s="34" t="str">
        <f>IF($A$3=1,$A$35,$B$35)</f>
        <v>6. Expenses for claims / benefits</v>
      </c>
      <c r="D35" s="141">
        <v>-1111.337</v>
      </c>
      <c r="E35" s="34">
        <v>-1071.508</v>
      </c>
      <c r="F35" s="141">
        <f t="shared" si="1"/>
        <v>3.7170977724851229</v>
      </c>
    </row>
    <row r="36" spans="1:6" ht="19.5" customHeight="1" x14ac:dyDescent="0.2">
      <c r="A36" s="10" t="s">
        <v>161</v>
      </c>
      <c r="B36" s="10" t="s">
        <v>165</v>
      </c>
      <c r="C36" s="41" t="str">
        <f>IF($A$3=1,$A$36,$B$36)</f>
        <v>7. Acquisition and admin. expenses</v>
      </c>
      <c r="D36" s="132">
        <v>-165.46899999999999</v>
      </c>
      <c r="E36" s="41">
        <v>-163.27099999999999</v>
      </c>
      <c r="F36" s="132">
        <f t="shared" si="1"/>
        <v>1.3462280502967605</v>
      </c>
    </row>
    <row r="37" spans="1:6" ht="19.5" customHeight="1" x14ac:dyDescent="0.2">
      <c r="A37" s="10" t="s">
        <v>40</v>
      </c>
      <c r="B37" s="10" t="s">
        <v>74</v>
      </c>
      <c r="C37" s="41" t="str">
        <f>IF($A$3=1,$A$37,$B$37)</f>
        <v>8. Other expenses</v>
      </c>
      <c r="D37" s="132">
        <v>-22.731000000000002</v>
      </c>
      <c r="E37" s="41">
        <v>-17.887</v>
      </c>
      <c r="F37" s="132">
        <f t="shared" si="1"/>
        <v>27.081120366746813</v>
      </c>
    </row>
    <row r="38" spans="1:6" ht="22.5" customHeight="1" thickBot="1" x14ac:dyDescent="0.25">
      <c r="A38" s="10" t="s">
        <v>16</v>
      </c>
      <c r="B38" s="10" t="s">
        <v>75</v>
      </c>
      <c r="C38" s="137" t="str">
        <f>IF($A$3=1,$A$38,$B$38)</f>
        <v>Total expenses</v>
      </c>
      <c r="D38" s="142">
        <f>++D37+D36+D35</f>
        <v>-1299.537</v>
      </c>
      <c r="E38" s="138">
        <f>++E37+E36+E35</f>
        <v>-1252.6659999999999</v>
      </c>
      <c r="F38" s="142">
        <f t="shared" si="1"/>
        <v>3.7416997028737242</v>
      </c>
    </row>
    <row r="39" spans="1:6" ht="30" customHeight="1" thickBot="1" x14ac:dyDescent="0.25">
      <c r="A39" s="10" t="s">
        <v>17</v>
      </c>
      <c r="B39" s="10" t="s">
        <v>76</v>
      </c>
      <c r="C39" s="123" t="str">
        <f>IF($A$3=1,$A$39,$B$39)</f>
        <v>Profit before taxes</v>
      </c>
      <c r="D39" s="143">
        <f>++D34+D38</f>
        <v>47.6721</v>
      </c>
      <c r="E39" s="139">
        <f>++E34+E38</f>
        <v>60.718000000000075</v>
      </c>
      <c r="F39" s="134">
        <f t="shared" si="1"/>
        <v>-21.486050265160351</v>
      </c>
    </row>
    <row r="40" spans="1:6" x14ac:dyDescent="0.2">
      <c r="A40" s="9"/>
      <c r="B40" s="9"/>
    </row>
    <row r="41" spans="1:6" x14ac:dyDescent="0.2">
      <c r="A41" s="9"/>
      <c r="B41" s="9"/>
    </row>
    <row r="42" spans="1:6" x14ac:dyDescent="0.2">
      <c r="A42" s="9"/>
      <c r="B42" s="9"/>
    </row>
    <row r="43" spans="1:6" x14ac:dyDescent="0.2">
      <c r="A43" s="9"/>
      <c r="B43" s="9"/>
    </row>
    <row r="44" spans="1:6" x14ac:dyDescent="0.2">
      <c r="A44" s="9"/>
      <c r="B44" s="9"/>
    </row>
    <row r="45" spans="1:6" x14ac:dyDescent="0.2">
      <c r="A45" s="9"/>
      <c r="B45" s="9"/>
    </row>
    <row r="46" spans="1:6" x14ac:dyDescent="0.2">
      <c r="A46" s="9"/>
      <c r="B46" s="9"/>
    </row>
    <row r="47" spans="1:6" x14ac:dyDescent="0.2">
      <c r="A47" s="9"/>
      <c r="B47" s="9"/>
    </row>
    <row r="48" spans="1:6" x14ac:dyDescent="0.2">
      <c r="A48" s="9"/>
      <c r="B48" s="9"/>
    </row>
    <row r="49" spans="1:6" ht="30" customHeight="1" thickBot="1" x14ac:dyDescent="0.25">
      <c r="A49" s="10" t="s">
        <v>42</v>
      </c>
      <c r="B49" s="10" t="s">
        <v>94</v>
      </c>
      <c r="C49" s="136" t="str">
        <f>IF($A$3=1,$A$49,$B$49)</f>
        <v>Health</v>
      </c>
      <c r="D49" s="113" t="str">
        <f>+'Income statement'!$D$9</f>
        <v>3M 2014</v>
      </c>
      <c r="E49" s="112" t="str">
        <f>+'Income statement'!$E$9</f>
        <v>3M 2013</v>
      </c>
      <c r="F49" s="117" t="s">
        <v>1</v>
      </c>
    </row>
    <row r="50" spans="1:6" ht="19.5" customHeight="1" x14ac:dyDescent="0.2">
      <c r="A50" s="10" t="s">
        <v>12</v>
      </c>
      <c r="B50" s="10" t="s">
        <v>118</v>
      </c>
      <c r="C50" s="43" t="str">
        <f>IF($A$3=1,$A$50,$B$50)</f>
        <v xml:space="preserve">1. Gross premiums written </v>
      </c>
      <c r="D50" s="131">
        <v>102.57726799999999</v>
      </c>
      <c r="E50" s="43">
        <v>100.70803600000001</v>
      </c>
      <c r="F50" s="131">
        <f>++(D50/E50-1)*100</f>
        <v>1.85609021309876</v>
      </c>
    </row>
    <row r="51" spans="1:6" ht="19.5" customHeight="1" x14ac:dyDescent="0.2">
      <c r="A51" s="10" t="s">
        <v>13</v>
      </c>
      <c r="B51" s="10" t="s">
        <v>71</v>
      </c>
      <c r="C51" s="41" t="str">
        <f>IF($A$3=1,$A$51,$B$51)</f>
        <v>2. Net earned premiums</v>
      </c>
      <c r="D51" s="132">
        <v>100.974</v>
      </c>
      <c r="E51" s="41">
        <v>98.605000000000004</v>
      </c>
      <c r="F51" s="132">
        <f>++(D51/E51-1)*100</f>
        <v>2.4025150854419142</v>
      </c>
    </row>
    <row r="52" spans="1:6" ht="19.5" customHeight="1" x14ac:dyDescent="0.2">
      <c r="A52" s="10" t="s">
        <v>39</v>
      </c>
      <c r="B52" s="10" t="s">
        <v>119</v>
      </c>
      <c r="C52" s="41" t="str">
        <f>IF($A$3=1,$A$52,$B$52)</f>
        <v>3. Financial result</v>
      </c>
      <c r="D52" s="132">
        <v>7.1302000000000003</v>
      </c>
      <c r="E52" s="41">
        <v>7.87</v>
      </c>
      <c r="F52" s="132">
        <f>++(D52/E52-1)*100</f>
        <v>-9.4002541296061004</v>
      </c>
    </row>
    <row r="53" spans="1:6" ht="19.5" customHeight="1" x14ac:dyDescent="0.2">
      <c r="A53" s="10" t="s">
        <v>14</v>
      </c>
      <c r="B53" s="10" t="s">
        <v>72</v>
      </c>
      <c r="C53" s="41" t="str">
        <f>IF($A$3=1,$A$53,$B$53)</f>
        <v>4. Other income</v>
      </c>
      <c r="D53" s="132">
        <v>6.0000000000000001E-3</v>
      </c>
      <c r="E53" s="41">
        <v>5.2999999999999999E-2</v>
      </c>
      <c r="F53" s="132">
        <f>++(D53/E53-1)*100</f>
        <v>-88.679245283018872</v>
      </c>
    </row>
    <row r="54" spans="1:6" ht="22.5" customHeight="1" x14ac:dyDescent="0.2">
      <c r="A54" s="10" t="s">
        <v>15</v>
      </c>
      <c r="B54" s="10" t="s">
        <v>73</v>
      </c>
      <c r="C54" s="42" t="str">
        <f>IF($A$3=1,$A$54,$B$54)</f>
        <v>Total income</v>
      </c>
      <c r="D54" s="140">
        <f>++D53+D52+D51</f>
        <v>108.11020000000001</v>
      </c>
      <c r="E54" s="94">
        <f>++E53+E52+E51</f>
        <v>106.52800000000001</v>
      </c>
      <c r="F54" s="140">
        <f t="shared" ref="F54:F59" si="2">++(D54/E54-1)*100</f>
        <v>1.4852433163112133</v>
      </c>
    </row>
    <row r="55" spans="1:6" ht="19.5" customHeight="1" x14ac:dyDescent="0.2">
      <c r="A55" s="10" t="s">
        <v>113</v>
      </c>
      <c r="B55" s="10" t="s">
        <v>135</v>
      </c>
      <c r="C55" s="34" t="str">
        <f>IF($A$3=1,$A$55,$B$55)</f>
        <v>6. Expenses for claims / benefits</v>
      </c>
      <c r="D55" s="141">
        <v>-83.144999999999996</v>
      </c>
      <c r="E55" s="34">
        <v>-77.572000000000003</v>
      </c>
      <c r="F55" s="141">
        <f t="shared" si="2"/>
        <v>7.1842933017068011</v>
      </c>
    </row>
    <row r="56" spans="1:6" ht="19.5" customHeight="1" x14ac:dyDescent="0.2">
      <c r="A56" s="10" t="s">
        <v>161</v>
      </c>
      <c r="B56" s="10" t="s">
        <v>165</v>
      </c>
      <c r="C56" s="41" t="str">
        <f>IF($A$3=1,$A$56,$B$56)</f>
        <v>7. Acquisition and admin. expenses</v>
      </c>
      <c r="D56" s="132">
        <v>-12.510999999999999</v>
      </c>
      <c r="E56" s="41">
        <v>-11.282999999999999</v>
      </c>
      <c r="F56" s="132">
        <f t="shared" si="2"/>
        <v>10.883630240184349</v>
      </c>
    </row>
    <row r="57" spans="1:6" ht="19.5" customHeight="1" x14ac:dyDescent="0.2">
      <c r="A57" s="10" t="s">
        <v>40</v>
      </c>
      <c r="B57" s="10" t="s">
        <v>74</v>
      </c>
      <c r="C57" s="41" t="str">
        <f>IF($A$3=1,$A$57,$B$57)</f>
        <v>8. Other expenses</v>
      </c>
      <c r="D57" s="132">
        <v>-0.45600000000000002</v>
      </c>
      <c r="E57" s="41">
        <v>-0.41899999999999998</v>
      </c>
      <c r="F57" s="132">
        <f t="shared" si="2"/>
        <v>8.8305489260143375</v>
      </c>
    </row>
    <row r="58" spans="1:6" ht="22.5" customHeight="1" thickBot="1" x14ac:dyDescent="0.25">
      <c r="A58" s="10" t="s">
        <v>16</v>
      </c>
      <c r="B58" s="10" t="s">
        <v>75</v>
      </c>
      <c r="C58" s="137" t="str">
        <f>IF($A$3=1,$A$58,$B$58)</f>
        <v>Total expenses</v>
      </c>
      <c r="D58" s="142">
        <f>++D57+D56+D55</f>
        <v>-96.111999999999995</v>
      </c>
      <c r="E58" s="138">
        <f>++E57+E56+E55</f>
        <v>-89.274000000000001</v>
      </c>
      <c r="F58" s="142">
        <f t="shared" si="2"/>
        <v>7.6595649349194606</v>
      </c>
    </row>
    <row r="59" spans="1:6" ht="30" customHeight="1" thickBot="1" x14ac:dyDescent="0.25">
      <c r="A59" s="10" t="s">
        <v>17</v>
      </c>
      <c r="B59" s="10" t="s">
        <v>76</v>
      </c>
      <c r="C59" s="123" t="str">
        <f>IF($A$3=1,$A$59,$B$59)</f>
        <v>Profit before taxes</v>
      </c>
      <c r="D59" s="143">
        <f>++D54+D58</f>
        <v>11.998200000000011</v>
      </c>
      <c r="E59" s="139">
        <f>++E54+E58</f>
        <v>17.254000000000005</v>
      </c>
      <c r="F59" s="134">
        <f t="shared" si="2"/>
        <v>-30.461342297438232</v>
      </c>
    </row>
  </sheetData>
  <phoneticPr fontId="0" type="noConversion"/>
  <pageMargins left="0.78740157499999996" right="0.78740157499999996" top="0.56000000000000005" bottom="0.984251969" header="0.4921259845" footer="0.4921259845"/>
  <pageSetup paperSize="9" orientation="landscape" r:id="rId1"/>
  <headerFooter alignWithMargins="0">
    <oddFooter>&amp;CSegmentbericht Geschäftsbereiche&amp;RSeite &amp;P</oddFooter>
  </headerFooter>
  <rowBreaks count="2" manualBreakCount="2">
    <brk id="20" min="2" max="8" man="1"/>
    <brk id="40" min="2"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4100" r:id="rId4" name="Drop Down 4">
              <controlPr locked="0" defaultSize="0" autoLine="0" autoPict="0">
                <anchor moveWithCells="1">
                  <from>
                    <xdr:col>3</xdr:col>
                    <xdr:colOff>0</xdr:colOff>
                    <xdr:row>2</xdr:row>
                    <xdr:rowOff>66675</xdr:rowOff>
                  </from>
                  <to>
                    <xdr:col>3</xdr:col>
                    <xdr:colOff>914400</xdr:colOff>
                    <xdr:row>3</xdr:row>
                    <xdr:rowOff>123825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66"/>
  <sheetViews>
    <sheetView topLeftCell="C1" zoomScaleNormal="100" zoomScaleSheetLayoutView="100" workbookViewId="0">
      <selection activeCell="I68" sqref="I68"/>
    </sheetView>
  </sheetViews>
  <sheetFormatPr baseColWidth="10" defaultRowHeight="15" outlineLevelCol="1" x14ac:dyDescent="0.2"/>
  <cols>
    <col min="1" max="1" width="26.85546875" style="1" hidden="1" customWidth="1" outlineLevel="1"/>
    <col min="2" max="2" width="41.42578125" style="1" hidden="1" customWidth="1" outlineLevel="1"/>
    <col min="3" max="3" width="41.140625" style="1" customWidth="1" collapsed="1"/>
    <col min="4" max="5" width="11" style="1" customWidth="1"/>
    <col min="6" max="6" width="8.7109375" style="1" customWidth="1"/>
    <col min="7" max="8" width="11" style="1" customWidth="1"/>
    <col min="9" max="9" width="8.7109375" style="1" customWidth="1"/>
    <col min="10" max="11" width="11" style="1" customWidth="1"/>
    <col min="12" max="12" width="8.7109375" style="1" customWidth="1"/>
    <col min="13" max="16384" width="11.42578125" style="1"/>
  </cols>
  <sheetData>
    <row r="1" spans="1:12" x14ac:dyDescent="0.2">
      <c r="A1" s="2" t="s">
        <v>66</v>
      </c>
    </row>
    <row r="2" spans="1:12" x14ac:dyDescent="0.2">
      <c r="A2" s="2" t="s">
        <v>67</v>
      </c>
    </row>
    <row r="3" spans="1:12" x14ac:dyDescent="0.2">
      <c r="A3" s="2">
        <v>2</v>
      </c>
    </row>
    <row r="7" spans="1:12" ht="18" x14ac:dyDescent="0.25">
      <c r="A7" s="12" t="s">
        <v>43</v>
      </c>
      <c r="B7" s="12" t="s">
        <v>151</v>
      </c>
      <c r="C7" s="121" t="str">
        <f>IF($A$3=1,$A$7,$B$7)</f>
        <v>Segment reporting by regions according to IFRS (EUR mn)</v>
      </c>
      <c r="D7" s="109"/>
      <c r="E7" s="109"/>
    </row>
    <row r="8" spans="1:12" x14ac:dyDescent="0.2">
      <c r="A8" s="1" t="s">
        <v>45</v>
      </c>
    </row>
    <row r="9" spans="1:12" x14ac:dyDescent="0.2">
      <c r="A9" s="12" t="s">
        <v>46</v>
      </c>
    </row>
    <row r="10" spans="1:12" s="145" customFormat="1" ht="15.75" x14ac:dyDescent="0.2">
      <c r="C10" s="5"/>
      <c r="D10" s="254" t="str">
        <f>IF($A$3=1,$A$23,$B$23)</f>
        <v>Austria</v>
      </c>
      <c r="E10" s="254" t="str">
        <f t="shared" ref="E10:L10" si="0">IF($A$3=1,$A$12,$B$12)</f>
        <v xml:space="preserve">1. Gross premiums written </v>
      </c>
      <c r="F10" s="254" t="str">
        <f t="shared" si="0"/>
        <v xml:space="preserve">1. Gross premiums written </v>
      </c>
      <c r="G10" s="255" t="str">
        <f>IF($A$3=1,$A$24,$B$24)</f>
        <v>Czech Republic</v>
      </c>
      <c r="H10" s="254" t="str">
        <f t="shared" si="0"/>
        <v xml:space="preserve">1. Gross premiums written </v>
      </c>
      <c r="I10" s="256" t="str">
        <f t="shared" si="0"/>
        <v xml:space="preserve">1. Gross premiums written </v>
      </c>
      <c r="J10" s="254" t="str">
        <f>IF($A$3=1,$A$25,$B$25)</f>
        <v>Slovakia</v>
      </c>
      <c r="K10" s="254" t="str">
        <f t="shared" si="0"/>
        <v xml:space="preserve">1. Gross premiums written </v>
      </c>
      <c r="L10" s="254" t="str">
        <f t="shared" si="0"/>
        <v xml:space="preserve">1. Gross premiums written </v>
      </c>
    </row>
    <row r="11" spans="1:12" s="145" customFormat="1" ht="22.5" customHeight="1" thickBot="1" x14ac:dyDescent="0.25">
      <c r="C11" s="147"/>
      <c r="D11" s="162" t="str">
        <f>+'Income statement'!$D$9</f>
        <v>3M 2014</v>
      </c>
      <c r="E11" s="147" t="str">
        <f>+'Income statement'!$E$9</f>
        <v>3M 2013</v>
      </c>
      <c r="F11" s="148" t="s">
        <v>1</v>
      </c>
      <c r="G11" s="169" t="str">
        <f>+'Income statement'!$D$9</f>
        <v>3M 2014</v>
      </c>
      <c r="H11" s="147" t="str">
        <f>+'Income statement'!$E$9</f>
        <v>3M 2013</v>
      </c>
      <c r="I11" s="153" t="s">
        <v>1</v>
      </c>
      <c r="J11" s="162" t="str">
        <f>+'Income statement'!$D$9</f>
        <v>3M 2014</v>
      </c>
      <c r="K11" s="147" t="str">
        <f>+'Income statement'!$E$9</f>
        <v>3M 2013</v>
      </c>
      <c r="L11" s="148" t="s">
        <v>1</v>
      </c>
    </row>
    <row r="12" spans="1:12" s="145" customFormat="1" ht="19.5" customHeight="1" x14ac:dyDescent="0.2">
      <c r="A12" s="10" t="s">
        <v>12</v>
      </c>
      <c r="B12" s="10" t="s">
        <v>118</v>
      </c>
      <c r="C12" s="19" t="str">
        <f>IF($A$3=1,$A$12,$B$12)</f>
        <v xml:space="preserve">1. Gross premiums written </v>
      </c>
      <c r="D12" s="163">
        <v>1375.4183838800002</v>
      </c>
      <c r="E12" s="19">
        <v>1384.5924599999996</v>
      </c>
      <c r="F12" s="44">
        <f t="shared" ref="F12:F21" si="1">++(D12/E12-1)*100</f>
        <v>-0.66258313439027106</v>
      </c>
      <c r="G12" s="170">
        <v>466.38815642999998</v>
      </c>
      <c r="H12" s="19">
        <v>475.87743700000004</v>
      </c>
      <c r="I12" s="154">
        <f t="shared" ref="I12:I20" si="2">++(G12/H12-1)*100</f>
        <v>-1.9940597793040693</v>
      </c>
      <c r="J12" s="163">
        <v>213.17569605</v>
      </c>
      <c r="K12" s="19">
        <v>204.03731200000001</v>
      </c>
      <c r="L12" s="44">
        <f t="shared" ref="L12:L21" si="3">++(J12/K12-1)*100</f>
        <v>4.4787808467110057</v>
      </c>
    </row>
    <row r="13" spans="1:12" s="145" customFormat="1" ht="19.5" customHeight="1" x14ac:dyDescent="0.2">
      <c r="A13" s="10" t="s">
        <v>13</v>
      </c>
      <c r="B13" s="10" t="s">
        <v>71</v>
      </c>
      <c r="C13" s="45" t="str">
        <f>IF($A$3=1,$A$13,$B$13)</f>
        <v>2. Net earned premiums</v>
      </c>
      <c r="D13" s="164">
        <v>938.14200000000005</v>
      </c>
      <c r="E13" s="45">
        <v>950.60299999999995</v>
      </c>
      <c r="F13" s="46">
        <f t="shared" si="1"/>
        <v>-1.31085216436303</v>
      </c>
      <c r="G13" s="171">
        <v>361.65</v>
      </c>
      <c r="H13" s="45">
        <v>360.29300000000001</v>
      </c>
      <c r="I13" s="155">
        <f t="shared" si="2"/>
        <v>0.37663790304001132</v>
      </c>
      <c r="J13" s="164">
        <v>162.72800000000001</v>
      </c>
      <c r="K13" s="45">
        <v>142.21199999999999</v>
      </c>
      <c r="L13" s="46">
        <f t="shared" si="3"/>
        <v>14.426349393862692</v>
      </c>
    </row>
    <row r="14" spans="1:12" s="145" customFormat="1" ht="19.5" customHeight="1" x14ac:dyDescent="0.2">
      <c r="A14" s="10" t="s">
        <v>39</v>
      </c>
      <c r="B14" s="10" t="s">
        <v>119</v>
      </c>
      <c r="C14" s="45" t="str">
        <f>IF($A$3=1,$A$14,$B$14)</f>
        <v>3. Financial result</v>
      </c>
      <c r="D14" s="164">
        <v>193.83799999999999</v>
      </c>
      <c r="E14" s="45">
        <v>171.934</v>
      </c>
      <c r="F14" s="46">
        <f t="shared" si="1"/>
        <v>12.739772238184411</v>
      </c>
      <c r="G14" s="171">
        <v>32.424999999999997</v>
      </c>
      <c r="H14" s="45">
        <v>40.692999999999998</v>
      </c>
      <c r="I14" s="155">
        <f t="shared" si="2"/>
        <v>-20.317990809230089</v>
      </c>
      <c r="J14" s="164">
        <v>11.159000000000001</v>
      </c>
      <c r="K14" s="45">
        <v>11.984999999999999</v>
      </c>
      <c r="L14" s="46">
        <f t="shared" si="3"/>
        <v>-6.8919482686691573</v>
      </c>
    </row>
    <row r="15" spans="1:12" s="145" customFormat="1" ht="19.5" customHeight="1" x14ac:dyDescent="0.2">
      <c r="A15" s="10" t="s">
        <v>14</v>
      </c>
      <c r="B15" s="10" t="s">
        <v>72</v>
      </c>
      <c r="C15" s="45" t="str">
        <f>IF($A$3=1,$A$15,$B$15)</f>
        <v>4. Other income</v>
      </c>
      <c r="D15" s="164">
        <v>4.1749999999999998</v>
      </c>
      <c r="E15" s="45">
        <v>3.331</v>
      </c>
      <c r="F15" s="46">
        <f t="shared" si="1"/>
        <v>25.337736415490841</v>
      </c>
      <c r="G15" s="171">
        <v>9.8859999999999992</v>
      </c>
      <c r="H15" s="45">
        <v>9.8490000000000002</v>
      </c>
      <c r="I15" s="155">
        <f t="shared" si="2"/>
        <v>0.37567265712254994</v>
      </c>
      <c r="J15" s="164">
        <v>1.2050000000000001</v>
      </c>
      <c r="K15" s="45">
        <v>5.22</v>
      </c>
      <c r="L15" s="46">
        <f t="shared" si="3"/>
        <v>-76.915708812260533</v>
      </c>
    </row>
    <row r="16" spans="1:12" s="146" customFormat="1" ht="22.5" customHeight="1" x14ac:dyDescent="0.2">
      <c r="A16" s="10" t="s">
        <v>15</v>
      </c>
      <c r="B16" s="10" t="s">
        <v>73</v>
      </c>
      <c r="C16" s="40" t="str">
        <f>IF($A$3=1,$A$16,$B$16)</f>
        <v>Total income</v>
      </c>
      <c r="D16" s="116">
        <f>++D15+D14+D13</f>
        <v>1136.155</v>
      </c>
      <c r="E16" s="40">
        <f>++E15+E14+E13</f>
        <v>1125.8679999999999</v>
      </c>
      <c r="F16" s="50">
        <f t="shared" si="1"/>
        <v>0.91369503352081161</v>
      </c>
      <c r="G16" s="172">
        <f>++G15+G14+G13</f>
        <v>403.96099999999996</v>
      </c>
      <c r="H16" s="40">
        <f>++H15+H14+H13</f>
        <v>410.83500000000004</v>
      </c>
      <c r="I16" s="156">
        <f t="shared" si="2"/>
        <v>-1.6731777964389738</v>
      </c>
      <c r="J16" s="116">
        <f>++J15+J14+J13</f>
        <v>175.09200000000001</v>
      </c>
      <c r="K16" s="40">
        <f>++K15+K14+K13</f>
        <v>159.41699999999997</v>
      </c>
      <c r="L16" s="50">
        <f t="shared" si="3"/>
        <v>9.8327029112328379</v>
      </c>
    </row>
    <row r="17" spans="1:12" s="145" customFormat="1" ht="19.5" customHeight="1" x14ac:dyDescent="0.2">
      <c r="A17" s="10" t="s">
        <v>113</v>
      </c>
      <c r="B17" s="10" t="s">
        <v>135</v>
      </c>
      <c r="C17" s="48" t="str">
        <f>IF($A$3=1,$A$17,$B$17)</f>
        <v>6. Expenses for claims / benefits</v>
      </c>
      <c r="D17" s="165">
        <v>-903.01400000000001</v>
      </c>
      <c r="E17" s="48">
        <v>-882.99599999999998</v>
      </c>
      <c r="F17" s="49">
        <f t="shared" si="1"/>
        <v>2.2670544373927015</v>
      </c>
      <c r="G17" s="173">
        <v>-266.23700000000002</v>
      </c>
      <c r="H17" s="48">
        <v>-261.00400000000002</v>
      </c>
      <c r="I17" s="155">
        <f t="shared" si="2"/>
        <v>2.0049501157070493</v>
      </c>
      <c r="J17" s="165">
        <v>-131.37</v>
      </c>
      <c r="K17" s="48">
        <v>-117.22499999999999</v>
      </c>
      <c r="L17" s="49">
        <f t="shared" si="3"/>
        <v>12.066538707613583</v>
      </c>
    </row>
    <row r="18" spans="1:12" s="145" customFormat="1" ht="19.5" customHeight="1" x14ac:dyDescent="0.2">
      <c r="A18" s="10" t="s">
        <v>161</v>
      </c>
      <c r="B18" s="10" t="s">
        <v>165</v>
      </c>
      <c r="C18" s="45" t="str">
        <f>IF($A$3=1,$A$18,$B$18)</f>
        <v>7. Acquisition and admin. expenses</v>
      </c>
      <c r="D18" s="164">
        <v>-168.67699999999999</v>
      </c>
      <c r="E18" s="45">
        <v>-171.471</v>
      </c>
      <c r="F18" s="47">
        <f t="shared" si="1"/>
        <v>-1.6294300493961189</v>
      </c>
      <c r="G18" s="171">
        <v>-75.959000000000003</v>
      </c>
      <c r="H18" s="45">
        <v>-87.582999999999998</v>
      </c>
      <c r="I18" s="155">
        <f t="shared" si="2"/>
        <v>-13.271982005640359</v>
      </c>
      <c r="J18" s="164">
        <v>-27.984999999999999</v>
      </c>
      <c r="K18" s="45">
        <v>-25.765999999999998</v>
      </c>
      <c r="L18" s="47">
        <f t="shared" si="3"/>
        <v>8.6121245051618445</v>
      </c>
    </row>
    <row r="19" spans="1:12" s="145" customFormat="1" ht="19.5" customHeight="1" x14ac:dyDescent="0.2">
      <c r="A19" s="10" t="s">
        <v>40</v>
      </c>
      <c r="B19" s="10" t="s">
        <v>74</v>
      </c>
      <c r="C19" s="45" t="str">
        <f>IF($A$3=1,$A$19,$B$19)</f>
        <v>8. Other expenses</v>
      </c>
      <c r="D19" s="164">
        <v>-8.1519999999999992</v>
      </c>
      <c r="E19" s="45">
        <v>-7.2279999999999998</v>
      </c>
      <c r="F19" s="46">
        <f t="shared" si="1"/>
        <v>12.783619258439405</v>
      </c>
      <c r="G19" s="171">
        <v>-10.773</v>
      </c>
      <c r="H19" s="45">
        <v>-15.086</v>
      </c>
      <c r="I19" s="155">
        <f t="shared" si="2"/>
        <v>-28.589420654911844</v>
      </c>
      <c r="J19" s="164">
        <v>-6.2880000000000003</v>
      </c>
      <c r="K19" s="45">
        <v>-7.12</v>
      </c>
      <c r="L19" s="46">
        <f t="shared" si="3"/>
        <v>-11.685393258426968</v>
      </c>
    </row>
    <row r="20" spans="1:12" s="146" customFormat="1" ht="22.5" customHeight="1" thickBot="1" x14ac:dyDescent="0.25">
      <c r="A20" s="10" t="s">
        <v>16</v>
      </c>
      <c r="B20" s="10" t="s">
        <v>75</v>
      </c>
      <c r="C20" s="28" t="str">
        <f>IF($A$3=1,$A$20,$B$20)</f>
        <v>Total expenses</v>
      </c>
      <c r="D20" s="166">
        <f>++D19+D18+D17</f>
        <v>-1079.8430000000001</v>
      </c>
      <c r="E20" s="28">
        <f>++E19+E18+E17</f>
        <v>-1061.6949999999999</v>
      </c>
      <c r="F20" s="29">
        <f t="shared" si="1"/>
        <v>1.7093421368660655</v>
      </c>
      <c r="G20" s="174">
        <f>++G19+G18+G17</f>
        <v>-352.96900000000005</v>
      </c>
      <c r="H20" s="28">
        <f>++H19+H18+H17</f>
        <v>-363.673</v>
      </c>
      <c r="I20" s="159">
        <f t="shared" si="2"/>
        <v>-2.9433034621761722</v>
      </c>
      <c r="J20" s="166">
        <f>++J19+J18+J17</f>
        <v>-165.643</v>
      </c>
      <c r="K20" s="28">
        <f>++K19+K18+K17</f>
        <v>-150.11099999999999</v>
      </c>
      <c r="L20" s="29">
        <f t="shared" si="3"/>
        <v>10.347009879355952</v>
      </c>
    </row>
    <row r="21" spans="1:12" s="146" customFormat="1" ht="30" customHeight="1" thickBot="1" x14ac:dyDescent="0.25">
      <c r="A21" s="10" t="s">
        <v>17</v>
      </c>
      <c r="B21" s="10" t="s">
        <v>76</v>
      </c>
      <c r="C21" s="149" t="str">
        <f>IF($A$3=1,$A$21,$B$21)</f>
        <v>Profit before taxes</v>
      </c>
      <c r="D21" s="167">
        <f>++D16+D20</f>
        <v>56.311999999999898</v>
      </c>
      <c r="E21" s="150">
        <f>++E16+E20</f>
        <v>64.173000000000002</v>
      </c>
      <c r="F21" s="151">
        <f t="shared" si="1"/>
        <v>-12.249700029607624</v>
      </c>
      <c r="G21" s="175">
        <f>++G16+G20</f>
        <v>50.991999999999905</v>
      </c>
      <c r="H21" s="150">
        <f>++H16+H20</f>
        <v>47.162000000000035</v>
      </c>
      <c r="I21" s="160">
        <f>++(G21/H21-1)*100</f>
        <v>8.1209448284633048</v>
      </c>
      <c r="J21" s="167">
        <f>++J16+J20</f>
        <v>9.4490000000000123</v>
      </c>
      <c r="K21" s="150">
        <f>++K16+K20</f>
        <v>9.3059999999999832</v>
      </c>
      <c r="L21" s="152">
        <f t="shared" si="3"/>
        <v>1.5366430260050468</v>
      </c>
    </row>
    <row r="22" spans="1:12" s="145" customFormat="1" ht="22.5" customHeight="1" thickBot="1" x14ac:dyDescent="0.25">
      <c r="A22" s="13" t="s">
        <v>0</v>
      </c>
      <c r="B22" s="13" t="s">
        <v>0</v>
      </c>
      <c r="C22" s="51" t="str">
        <f>IF($A$3=1,$A$22,$B$22)</f>
        <v>Combined Ratio</v>
      </c>
      <c r="D22" s="168">
        <v>0.99830000000000008</v>
      </c>
      <c r="E22" s="51">
        <v>0.96850000000000003</v>
      </c>
      <c r="F22" s="52"/>
      <c r="G22" s="176">
        <v>0.85440000000000005</v>
      </c>
      <c r="H22" s="51">
        <v>0.90920000000000001</v>
      </c>
      <c r="I22" s="161"/>
      <c r="J22" s="168">
        <v>0.95050000000000001</v>
      </c>
      <c r="K22" s="51">
        <v>0.95469999999999999</v>
      </c>
      <c r="L22" s="52"/>
    </row>
    <row r="23" spans="1:12" x14ac:dyDescent="0.2">
      <c r="A23" s="1" t="s">
        <v>45</v>
      </c>
      <c r="B23" s="12" t="s">
        <v>95</v>
      </c>
    </row>
    <row r="24" spans="1:12" x14ac:dyDescent="0.2">
      <c r="A24" s="12" t="s">
        <v>46</v>
      </c>
      <c r="B24" s="12" t="s">
        <v>107</v>
      </c>
    </row>
    <row r="25" spans="1:12" x14ac:dyDescent="0.2">
      <c r="A25" s="12" t="s">
        <v>47</v>
      </c>
      <c r="B25" s="12" t="s">
        <v>97</v>
      </c>
    </row>
    <row r="26" spans="1:12" x14ac:dyDescent="0.2">
      <c r="A26" s="12" t="s">
        <v>53</v>
      </c>
      <c r="B26" s="12" t="s">
        <v>98</v>
      </c>
    </row>
    <row r="27" spans="1:12" x14ac:dyDescent="0.2">
      <c r="A27" s="12" t="s">
        <v>54</v>
      </c>
      <c r="B27" s="12" t="s">
        <v>99</v>
      </c>
    </row>
    <row r="28" spans="1:12" x14ac:dyDescent="0.2">
      <c r="A28" s="12" t="s">
        <v>141</v>
      </c>
      <c r="B28" s="12" t="s">
        <v>150</v>
      </c>
    </row>
    <row r="29" spans="1:12" x14ac:dyDescent="0.2">
      <c r="A29" s="12" t="s">
        <v>199</v>
      </c>
      <c r="B29" s="12" t="s">
        <v>200</v>
      </c>
    </row>
    <row r="30" spans="1:12" x14ac:dyDescent="0.2">
      <c r="A30" s="12" t="s">
        <v>195</v>
      </c>
      <c r="B30" s="12" t="s">
        <v>196</v>
      </c>
    </row>
    <row r="31" spans="1:12" x14ac:dyDescent="0.2">
      <c r="A31" s="12" t="s">
        <v>48</v>
      </c>
      <c r="B31" s="12" t="s">
        <v>105</v>
      </c>
    </row>
    <row r="32" spans="1:12" ht="15.75" x14ac:dyDescent="0.2">
      <c r="C32" s="5"/>
      <c r="D32" s="254" t="str">
        <f>IF($A$3=1,$A$26,$B$26)</f>
        <v>Poland</v>
      </c>
      <c r="E32" s="254" t="str">
        <f t="shared" ref="E32:L32" si="4">IF($A$3=1,$A$12,$B$12)</f>
        <v xml:space="preserve">1. Gross premiums written </v>
      </c>
      <c r="F32" s="254" t="str">
        <f t="shared" si="4"/>
        <v xml:space="preserve">1. Gross premiums written </v>
      </c>
      <c r="G32" s="255" t="str">
        <f>IF($A$3=1,$A$27,$B$27)</f>
        <v>Romania</v>
      </c>
      <c r="H32" s="254" t="str">
        <f t="shared" si="4"/>
        <v xml:space="preserve">1. Gross premiums written </v>
      </c>
      <c r="I32" s="256" t="str">
        <f t="shared" si="4"/>
        <v xml:space="preserve">1. Gross premiums written </v>
      </c>
      <c r="J32" s="254" t="str">
        <f>IF($A$3=1,$A$28,$B$28)</f>
        <v>Remaining markets</v>
      </c>
      <c r="K32" s="254" t="str">
        <f t="shared" si="4"/>
        <v xml:space="preserve">1. Gross premiums written </v>
      </c>
      <c r="L32" s="254" t="str">
        <f t="shared" si="4"/>
        <v xml:space="preserve">1. Gross premiums written </v>
      </c>
    </row>
    <row r="33" spans="3:12" ht="22.5" customHeight="1" thickBot="1" x14ac:dyDescent="0.25">
      <c r="C33" s="147"/>
      <c r="D33" s="162" t="str">
        <f>+'Income statement'!$D$9</f>
        <v>3M 2014</v>
      </c>
      <c r="E33" s="147" t="str">
        <f>+'Income statement'!$E$9</f>
        <v>3M 2013</v>
      </c>
      <c r="F33" s="148" t="s">
        <v>1</v>
      </c>
      <c r="G33" s="169" t="str">
        <f>+'Income statement'!$D$9</f>
        <v>3M 2014</v>
      </c>
      <c r="H33" s="147" t="str">
        <f>+'Income statement'!$E$9</f>
        <v>3M 2013</v>
      </c>
      <c r="I33" s="153" t="s">
        <v>1</v>
      </c>
      <c r="J33" s="162" t="str">
        <f>+'Income statement'!$D$9</f>
        <v>3M 2014</v>
      </c>
      <c r="K33" s="147" t="str">
        <f>+'Income statement'!$E$9</f>
        <v>3M 2013</v>
      </c>
      <c r="L33" s="148" t="s">
        <v>1</v>
      </c>
    </row>
    <row r="34" spans="3:12" ht="19.5" customHeight="1" x14ac:dyDescent="0.2">
      <c r="C34" s="19" t="str">
        <f>IF($A$3=1,$A$12,$B$12)</f>
        <v xml:space="preserve">1. Gross premiums written </v>
      </c>
      <c r="D34" s="163">
        <v>257.73004979999996</v>
      </c>
      <c r="E34" s="19">
        <v>268.75311800000003</v>
      </c>
      <c r="F34" s="44">
        <f t="shared" ref="F34:F43" si="5">++(D34/E34-1)*100</f>
        <v>-4.1015591863756811</v>
      </c>
      <c r="G34" s="170">
        <v>82.43692784000001</v>
      </c>
      <c r="H34" s="19">
        <v>101.21208900000001</v>
      </c>
      <c r="I34" s="154">
        <f t="shared" ref="I34:I43" si="6">++(G34/H34-1)*100</f>
        <v>-18.550314834426541</v>
      </c>
      <c r="J34" s="163">
        <v>308.16377494000005</v>
      </c>
      <c r="K34" s="19">
        <v>260.179058</v>
      </c>
      <c r="L34" s="44">
        <f t="shared" ref="L34:L43" si="7">++(J34/K34-1)*100</f>
        <v>18.442958979427182</v>
      </c>
    </row>
    <row r="35" spans="3:12" ht="19.5" customHeight="1" x14ac:dyDescent="0.2">
      <c r="C35" s="45" t="str">
        <f>IF($A$3=1,$A$13,$B$13)</f>
        <v>2. Net earned premiums</v>
      </c>
      <c r="D35" s="164">
        <v>203.69399999999999</v>
      </c>
      <c r="E35" s="45">
        <v>206.69800000000001</v>
      </c>
      <c r="F35" s="46">
        <f t="shared" si="5"/>
        <v>-1.4533280438127183</v>
      </c>
      <c r="G35" s="171">
        <v>46.427999999999997</v>
      </c>
      <c r="H35" s="45">
        <v>82.132000000000005</v>
      </c>
      <c r="I35" s="155">
        <f t="shared" si="6"/>
        <v>-43.471484926703361</v>
      </c>
      <c r="J35" s="164">
        <v>219.37700000000001</v>
      </c>
      <c r="K35" s="45">
        <v>175.65700000000001</v>
      </c>
      <c r="L35" s="46">
        <f t="shared" si="7"/>
        <v>24.889415167058537</v>
      </c>
    </row>
    <row r="36" spans="3:12" ht="19.5" customHeight="1" x14ac:dyDescent="0.2">
      <c r="C36" s="45" t="str">
        <f>IF($A$3=1,$A$14,$B$14)</f>
        <v>3. Financial result</v>
      </c>
      <c r="D36" s="164">
        <v>13.339</v>
      </c>
      <c r="E36" s="45">
        <v>15.587</v>
      </c>
      <c r="F36" s="46">
        <f t="shared" si="5"/>
        <v>-14.422274972733684</v>
      </c>
      <c r="G36" s="171">
        <v>2.1970000000000001</v>
      </c>
      <c r="H36" s="45">
        <v>4.2720000000000002</v>
      </c>
      <c r="I36" s="155">
        <f t="shared" si="6"/>
        <v>-48.572097378277157</v>
      </c>
      <c r="J36" s="164">
        <v>21.861999999999998</v>
      </c>
      <c r="K36" s="45">
        <v>20.231000000000002</v>
      </c>
      <c r="L36" s="46">
        <f t="shared" si="7"/>
        <v>8.0618852256437954</v>
      </c>
    </row>
    <row r="37" spans="3:12" ht="19.5" customHeight="1" x14ac:dyDescent="0.2">
      <c r="C37" s="45" t="str">
        <f>IF($A$3=1,$A$15,$B$15)</f>
        <v>4. Other income</v>
      </c>
      <c r="D37" s="164">
        <v>1.4530000000000001</v>
      </c>
      <c r="E37" s="45">
        <v>1.583</v>
      </c>
      <c r="F37" s="46">
        <f t="shared" si="5"/>
        <v>-8.2122552116234981</v>
      </c>
      <c r="G37" s="171">
        <v>4.6399999999999997</v>
      </c>
      <c r="H37" s="45">
        <v>6.452</v>
      </c>
      <c r="I37" s="155">
        <f t="shared" si="6"/>
        <v>-28.084314941103539</v>
      </c>
      <c r="J37" s="164">
        <v>4.58</v>
      </c>
      <c r="K37" s="45">
        <v>9.1709999999999994</v>
      </c>
      <c r="L37" s="46">
        <f t="shared" si="7"/>
        <v>-50.059971649765565</v>
      </c>
    </row>
    <row r="38" spans="3:12" ht="22.5" customHeight="1" x14ac:dyDescent="0.2">
      <c r="C38" s="40" t="str">
        <f>IF($A$3=1,$A$16,$B$16)</f>
        <v>Total income</v>
      </c>
      <c r="D38" s="116">
        <f>++D37+D36+D35</f>
        <v>218.48599999999999</v>
      </c>
      <c r="E38" s="40">
        <f>++E37+E36+E35</f>
        <v>223.86799999999999</v>
      </c>
      <c r="F38" s="50">
        <f t="shared" si="5"/>
        <v>-2.40409527042722</v>
      </c>
      <c r="G38" s="172">
        <f>++G37+G36+G35</f>
        <v>53.265000000000001</v>
      </c>
      <c r="H38" s="40">
        <f>++H37+H36+H35</f>
        <v>92.856000000000009</v>
      </c>
      <c r="I38" s="156">
        <f t="shared" si="6"/>
        <v>-42.636986301369873</v>
      </c>
      <c r="J38" s="116">
        <f>++J37+J36+J35</f>
        <v>245.81900000000002</v>
      </c>
      <c r="K38" s="40">
        <f>++K37+K36+K35</f>
        <v>205.05900000000003</v>
      </c>
      <c r="L38" s="50">
        <f t="shared" si="7"/>
        <v>19.877206072398668</v>
      </c>
    </row>
    <row r="39" spans="3:12" ht="19.5" customHeight="1" x14ac:dyDescent="0.2">
      <c r="C39" s="48" t="str">
        <f>IF($A$3=1,$A$17,$B$17)</f>
        <v>6. Expenses for claims / benefits</v>
      </c>
      <c r="D39" s="165">
        <v>-140.00899999999999</v>
      </c>
      <c r="E39" s="48">
        <v>-157.357</v>
      </c>
      <c r="F39" s="49">
        <f t="shared" si="5"/>
        <v>-11.024612823071111</v>
      </c>
      <c r="G39" s="173">
        <v>-28.170999999999999</v>
      </c>
      <c r="H39" s="48">
        <v>-62.703000000000003</v>
      </c>
      <c r="I39" s="157">
        <f t="shared" si="6"/>
        <v>-55.072325088113814</v>
      </c>
      <c r="J39" s="165">
        <v>-163.845</v>
      </c>
      <c r="K39" s="48">
        <v>-127.68300000000001</v>
      </c>
      <c r="L39" s="49">
        <f t="shared" si="7"/>
        <v>28.321702967505445</v>
      </c>
    </row>
    <row r="40" spans="3:12" ht="19.5" customHeight="1" x14ac:dyDescent="0.2">
      <c r="C40" s="45" t="str">
        <f>IF($A$3=1,$A$18,$B$18)</f>
        <v>7. Acquisition and admin. expenses</v>
      </c>
      <c r="D40" s="164">
        <v>-59.874000000000002</v>
      </c>
      <c r="E40" s="45">
        <v>-48.268999999999998</v>
      </c>
      <c r="F40" s="47">
        <f t="shared" si="5"/>
        <v>24.042346019184158</v>
      </c>
      <c r="G40" s="171">
        <v>-18.436</v>
      </c>
      <c r="H40" s="45">
        <v>-31.053999999999998</v>
      </c>
      <c r="I40" s="158">
        <f t="shared" si="6"/>
        <v>-40.632446705738388</v>
      </c>
      <c r="J40" s="164">
        <v>-48.343000000000004</v>
      </c>
      <c r="K40" s="45">
        <v>-48.256</v>
      </c>
      <c r="L40" s="47">
        <f t="shared" si="7"/>
        <v>0.18028846153845812</v>
      </c>
    </row>
    <row r="41" spans="3:12" ht="19.5" customHeight="1" x14ac:dyDescent="0.2">
      <c r="C41" s="45" t="str">
        <f>IF($A$3=1,$A$19,$B$19)</f>
        <v>8. Other expenses</v>
      </c>
      <c r="D41" s="164">
        <v>-2.67</v>
      </c>
      <c r="E41" s="45">
        <v>-2.9780000000000002</v>
      </c>
      <c r="F41" s="46">
        <f t="shared" si="5"/>
        <v>-10.342511752854278</v>
      </c>
      <c r="G41" s="171">
        <v>-6.1790000000000003</v>
      </c>
      <c r="H41" s="45">
        <v>-1.968</v>
      </c>
      <c r="I41" s="155">
        <f t="shared" si="6"/>
        <v>213.97357723577238</v>
      </c>
      <c r="J41" s="164">
        <v>-19.582999999999998</v>
      </c>
      <c r="K41" s="45">
        <v>-18.535</v>
      </c>
      <c r="L41" s="46">
        <f t="shared" si="7"/>
        <v>5.6541677906662979</v>
      </c>
    </row>
    <row r="42" spans="3:12" ht="22.5" customHeight="1" thickBot="1" x14ac:dyDescent="0.25">
      <c r="C42" s="28" t="str">
        <f>IF($A$3=1,$A$20,$B$20)</f>
        <v>Total expenses</v>
      </c>
      <c r="D42" s="166">
        <f>++D41+D40+D39</f>
        <v>-202.553</v>
      </c>
      <c r="E42" s="28">
        <f>++E41+E40+E39</f>
        <v>-208.60399999999998</v>
      </c>
      <c r="F42" s="29">
        <f t="shared" si="5"/>
        <v>-2.9007113957546293</v>
      </c>
      <c r="G42" s="174">
        <f>++G41+G40+G39</f>
        <v>-52.786000000000001</v>
      </c>
      <c r="H42" s="28">
        <f>++H41+H40+H39</f>
        <v>-95.724999999999994</v>
      </c>
      <c r="I42" s="159">
        <f t="shared" si="6"/>
        <v>-44.856620527552884</v>
      </c>
      <c r="J42" s="166">
        <f>++J41+J40+J39</f>
        <v>-231.77100000000002</v>
      </c>
      <c r="K42" s="28">
        <f>++K41+K40+K39</f>
        <v>-194.47399999999999</v>
      </c>
      <c r="L42" s="29">
        <f t="shared" si="7"/>
        <v>19.178399169040606</v>
      </c>
    </row>
    <row r="43" spans="3:12" ht="29.25" customHeight="1" thickBot="1" x14ac:dyDescent="0.25">
      <c r="C43" s="149" t="str">
        <f>IF($A$3=1,$A$21,$B$21)</f>
        <v>Profit before taxes</v>
      </c>
      <c r="D43" s="167">
        <f>++D38+D42</f>
        <v>15.932999999999993</v>
      </c>
      <c r="E43" s="150">
        <f>++E38+E42</f>
        <v>15.26400000000001</v>
      </c>
      <c r="F43" s="151">
        <f t="shared" si="5"/>
        <v>4.3828616352200145</v>
      </c>
      <c r="G43" s="175">
        <f>++G38+G42</f>
        <v>0.4789999999999992</v>
      </c>
      <c r="H43" s="150">
        <f>++H38+H42</f>
        <v>-2.8689999999999856</v>
      </c>
      <c r="I43" s="160">
        <f t="shared" si="6"/>
        <v>-116.69571279191362</v>
      </c>
      <c r="J43" s="167">
        <f>++J38+J42</f>
        <v>14.048000000000002</v>
      </c>
      <c r="K43" s="150">
        <f>++K38+K42</f>
        <v>10.585000000000036</v>
      </c>
      <c r="L43" s="152">
        <f t="shared" si="7"/>
        <v>32.716107699574422</v>
      </c>
    </row>
    <row r="44" spans="3:12" ht="22.5" customHeight="1" x14ac:dyDescent="0.2">
      <c r="C44" s="51" t="str">
        <f>IF($A$3=1,$A$22,$B$22)</f>
        <v>Combined Ratio</v>
      </c>
      <c r="D44" s="168">
        <v>0.97760000000000002</v>
      </c>
      <c r="E44" s="51">
        <v>0.96050000000000002</v>
      </c>
      <c r="F44" s="52"/>
      <c r="G44" s="176">
        <v>1.0579000000000001</v>
      </c>
      <c r="H44" s="51">
        <v>1.1360999999999999</v>
      </c>
      <c r="I44" s="161"/>
      <c r="J44" s="168">
        <v>0.94730000000000003</v>
      </c>
      <c r="K44" s="51">
        <v>0.95290000000000008</v>
      </c>
      <c r="L44" s="52"/>
    </row>
    <row r="54" spans="3:12" ht="15.75" x14ac:dyDescent="0.2">
      <c r="C54" s="5"/>
      <c r="D54" s="254" t="str">
        <f>IF($A$3=1,$A$29,$B$29)</f>
        <v>Central Functions</v>
      </c>
      <c r="E54" s="254" t="str">
        <f>IF($A$3=1,$A$12,$B$12)</f>
        <v xml:space="preserve">1. Gross premiums written </v>
      </c>
      <c r="F54" s="254" t="str">
        <f>IF($A$3=1,$A$12,$B$12)</f>
        <v xml:space="preserve">1. Gross premiums written </v>
      </c>
      <c r="G54" s="255" t="str">
        <f>IF($A$3=1,$A$30,$B$30)</f>
        <v>Consolidation</v>
      </c>
      <c r="H54" s="254" t="str">
        <f>IF($A$3=1,$A$12,$B$12)</f>
        <v xml:space="preserve">1. Gross premiums written </v>
      </c>
      <c r="I54" s="256" t="str">
        <f>IF($A$3=1,$A$12,$B$12)</f>
        <v xml:space="preserve">1. Gross premiums written </v>
      </c>
      <c r="J54" s="254" t="str">
        <f>IF($A$3=1,$A$31,$B$31)</f>
        <v>Total</v>
      </c>
      <c r="K54" s="254" t="str">
        <f>IF($A$3=1,$A$12,$B$12)</f>
        <v xml:space="preserve">1. Gross premiums written </v>
      </c>
      <c r="L54" s="254" t="str">
        <f>IF($A$3=1,$A$12,$B$12)</f>
        <v xml:space="preserve">1. Gross premiums written </v>
      </c>
    </row>
    <row r="55" spans="3:12" ht="22.5" customHeight="1" thickBot="1" x14ac:dyDescent="0.25">
      <c r="C55" s="147"/>
      <c r="D55" s="162" t="str">
        <f>+'Income statement'!$D$9</f>
        <v>3M 2014</v>
      </c>
      <c r="E55" s="147" t="str">
        <f>+'Income statement'!$E$9</f>
        <v>3M 2013</v>
      </c>
      <c r="F55" s="148" t="s">
        <v>1</v>
      </c>
      <c r="G55" s="169" t="str">
        <f>+'Income statement'!$D$9</f>
        <v>3M 2014</v>
      </c>
      <c r="H55" s="147" t="str">
        <f>+'Income statement'!$E$9</f>
        <v>3M 2013</v>
      </c>
      <c r="I55" s="148" t="s">
        <v>1</v>
      </c>
      <c r="J55" s="169" t="str">
        <f>+'Income statement'!$D$9</f>
        <v>3M 2014</v>
      </c>
      <c r="K55" s="147" t="str">
        <f>+'Income statement'!$E$9</f>
        <v>3M 2013</v>
      </c>
      <c r="L55" s="148" t="s">
        <v>1</v>
      </c>
    </row>
    <row r="56" spans="3:12" ht="19.5" customHeight="1" x14ac:dyDescent="0.2">
      <c r="C56" s="19" t="str">
        <f>IF($A$3=1,$A$12,$B$12)</f>
        <v xml:space="preserve">1. Gross premiums written </v>
      </c>
      <c r="D56" s="163">
        <v>359.21358600000002</v>
      </c>
      <c r="E56" s="19">
        <v>354.75488499999994</v>
      </c>
      <c r="F56" s="44">
        <f t="shared" ref="F56:F65" si="8">++(D56/E56-1)*100</f>
        <v>1.2568399163834121</v>
      </c>
      <c r="G56" s="170">
        <v>-331.37679699999995</v>
      </c>
      <c r="H56" s="19">
        <v>-344.18273800000003</v>
      </c>
      <c r="I56" s="154">
        <f t="shared" ref="I56:I65" si="9">++(G56/H56-1)*100</f>
        <v>-3.7206807855657442</v>
      </c>
      <c r="J56" s="163">
        <f t="shared" ref="J56:K59" si="10">+D12+G12+J12+D34+G34+J34+D56+G56</f>
        <v>2731.1497779400001</v>
      </c>
      <c r="K56" s="19">
        <f t="shared" si="10"/>
        <v>2705.2236210000001</v>
      </c>
      <c r="L56" s="44">
        <f t="shared" ref="L56:L65" si="11">++(J56/K56-1)*100</f>
        <v>0.95837389333515155</v>
      </c>
    </row>
    <row r="57" spans="3:12" ht="19.5" customHeight="1" x14ac:dyDescent="0.2">
      <c r="C57" s="45" t="str">
        <f>IF($A$3=1,$A$13,$B$13)</f>
        <v>2. Net earned premiums</v>
      </c>
      <c r="D57" s="164">
        <v>282.24799999999999</v>
      </c>
      <c r="E57" s="45">
        <v>277.39</v>
      </c>
      <c r="F57" s="46">
        <f t="shared" si="8"/>
        <v>1.7513248494898992</v>
      </c>
      <c r="G57" s="171">
        <v>-1.716</v>
      </c>
      <c r="H57" s="45">
        <v>3.875</v>
      </c>
      <c r="I57" s="155">
        <f t="shared" si="9"/>
        <v>-144.28387096774193</v>
      </c>
      <c r="J57" s="164">
        <f t="shared" si="10"/>
        <v>2212.5509999999999</v>
      </c>
      <c r="K57" s="45">
        <f t="shared" si="10"/>
        <v>2198.86</v>
      </c>
      <c r="L57" s="46">
        <f t="shared" si="11"/>
        <v>0.62264082297189827</v>
      </c>
    </row>
    <row r="58" spans="3:12" ht="19.5" customHeight="1" x14ac:dyDescent="0.2">
      <c r="C58" s="45" t="str">
        <f>IF($A$3=1,$A$14,$B$14)</f>
        <v>3. Financial result</v>
      </c>
      <c r="D58" s="164">
        <v>-3.1680000000000001</v>
      </c>
      <c r="E58" s="45">
        <v>5.24</v>
      </c>
      <c r="F58" s="46">
        <f t="shared" si="8"/>
        <v>-160.45801526717557</v>
      </c>
      <c r="G58" s="171">
        <v>-7.0000000000000001E-3</v>
      </c>
      <c r="H58" s="45">
        <v>0.251</v>
      </c>
      <c r="I58" s="155">
        <f t="shared" si="9"/>
        <v>-102.78884462151395</v>
      </c>
      <c r="J58" s="164">
        <f t="shared" si="10"/>
        <v>271.64499999999998</v>
      </c>
      <c r="K58" s="45">
        <f t="shared" si="10"/>
        <v>270.19299999999998</v>
      </c>
      <c r="L58" s="46">
        <f t="shared" si="11"/>
        <v>0.53739364084190999</v>
      </c>
    </row>
    <row r="59" spans="3:12" ht="19.5" customHeight="1" x14ac:dyDescent="0.2">
      <c r="C59" s="45" t="str">
        <f>IF($A$3=1,$A$15,$B$15)</f>
        <v>4. Other income</v>
      </c>
      <c r="D59" s="164">
        <v>2.0489999999999999</v>
      </c>
      <c r="E59" s="45">
        <v>6.968</v>
      </c>
      <c r="F59" s="46">
        <f t="shared" si="8"/>
        <v>-70.594144661308846</v>
      </c>
      <c r="G59" s="171">
        <v>-0.435</v>
      </c>
      <c r="H59" s="45">
        <v>-0.32900000000000001</v>
      </c>
      <c r="I59" s="155">
        <f t="shared" si="9"/>
        <v>32.218844984802431</v>
      </c>
      <c r="J59" s="164">
        <f t="shared" si="10"/>
        <v>27.553000000000001</v>
      </c>
      <c r="K59" s="45">
        <f t="shared" si="10"/>
        <v>42.244999999999997</v>
      </c>
      <c r="L59" s="46">
        <f t="shared" si="11"/>
        <v>-34.778080246182974</v>
      </c>
    </row>
    <row r="60" spans="3:12" ht="22.5" customHeight="1" x14ac:dyDescent="0.2">
      <c r="C60" s="40" t="str">
        <f>IF($A$3=1,$A$16,$B$16)</f>
        <v>Total income</v>
      </c>
      <c r="D60" s="116">
        <f>++D59+D58+D57</f>
        <v>281.12899999999996</v>
      </c>
      <c r="E60" s="40">
        <f>++E59+E58+E57</f>
        <v>289.59800000000001</v>
      </c>
      <c r="F60" s="50">
        <f t="shared" si="8"/>
        <v>-2.9243986491619633</v>
      </c>
      <c r="G60" s="172">
        <f>++G59+G58+G57</f>
        <v>-2.1579999999999999</v>
      </c>
      <c r="H60" s="40">
        <f>++H59+H58+H57</f>
        <v>3.7970000000000002</v>
      </c>
      <c r="I60" s="156">
        <f t="shared" si="9"/>
        <v>-156.83434290229127</v>
      </c>
      <c r="J60" s="116">
        <f>++J59+J58+J57</f>
        <v>2511.7489999999998</v>
      </c>
      <c r="K60" s="40">
        <f>++K59+K58+K57</f>
        <v>2511.2980000000002</v>
      </c>
      <c r="L60" s="50">
        <f t="shared" si="11"/>
        <v>1.795884040840523E-2</v>
      </c>
    </row>
    <row r="61" spans="3:12" ht="19.5" customHeight="1" x14ac:dyDescent="0.2">
      <c r="C61" s="48" t="str">
        <f>IF($A$3=1,$A$17,$B$17)</f>
        <v>6. Expenses for claims / benefits</v>
      </c>
      <c r="D61" s="165">
        <v>-200.995</v>
      </c>
      <c r="E61" s="48">
        <v>-212.839</v>
      </c>
      <c r="F61" s="49">
        <f t="shared" si="8"/>
        <v>-5.5647696145913024</v>
      </c>
      <c r="G61" s="173">
        <v>-0.156</v>
      </c>
      <c r="H61" s="48">
        <v>2.073</v>
      </c>
      <c r="I61" s="157">
        <f t="shared" si="9"/>
        <v>-107.52532561505066</v>
      </c>
      <c r="J61" s="165">
        <f t="shared" ref="J61:K63" si="12">+D17+G17+J17+D39+G39+J39+D61+G61</f>
        <v>-1833.797</v>
      </c>
      <c r="K61" s="48">
        <f t="shared" si="12"/>
        <v>-1819.7339999999997</v>
      </c>
      <c r="L61" s="49">
        <f t="shared" si="11"/>
        <v>0.77280525615284201</v>
      </c>
    </row>
    <row r="62" spans="3:12" ht="19.5" customHeight="1" x14ac:dyDescent="0.2">
      <c r="C62" s="45" t="str">
        <f>IF($A$3=1,$A$18,$B$18)</f>
        <v>7. Acquisition and admin. expenses</v>
      </c>
      <c r="D62" s="164">
        <v>-72.447999999999993</v>
      </c>
      <c r="E62" s="45">
        <v>-53.817999999999998</v>
      </c>
      <c r="F62" s="47">
        <f t="shared" si="8"/>
        <v>34.616671002266884</v>
      </c>
      <c r="G62" s="171">
        <v>1.9770000000000001</v>
      </c>
      <c r="H62" s="45">
        <v>-6.6360000000000001</v>
      </c>
      <c r="I62" s="158">
        <f t="shared" si="9"/>
        <v>-129.79204339963832</v>
      </c>
      <c r="J62" s="164">
        <f t="shared" si="12"/>
        <v>-469.745</v>
      </c>
      <c r="K62" s="45">
        <f t="shared" si="12"/>
        <v>-472.85300000000001</v>
      </c>
      <c r="L62" s="47">
        <f t="shared" si="11"/>
        <v>-0.65728672547282763</v>
      </c>
    </row>
    <row r="63" spans="3:12" ht="19.5" customHeight="1" x14ac:dyDescent="0.2">
      <c r="C63" s="45" t="str">
        <f>IF($A$3=1,$A$19,$B$19)</f>
        <v>8. Other expenses</v>
      </c>
      <c r="D63" s="164">
        <v>-3.395</v>
      </c>
      <c r="E63" s="45">
        <v>-7.2080000000000002</v>
      </c>
      <c r="F63" s="46">
        <f t="shared" si="8"/>
        <v>-52.899556048834626</v>
      </c>
      <c r="G63" s="171">
        <v>0.67900000000000005</v>
      </c>
      <c r="H63" s="45">
        <v>0.77600000000000002</v>
      </c>
      <c r="I63" s="155">
        <f t="shared" si="9"/>
        <v>-12.5</v>
      </c>
      <c r="J63" s="164">
        <f t="shared" si="12"/>
        <v>-56.360999999999997</v>
      </c>
      <c r="K63" s="45">
        <f t="shared" si="12"/>
        <v>-59.346999999999987</v>
      </c>
      <c r="L63" s="46">
        <f t="shared" si="11"/>
        <v>-5.0314253458472846</v>
      </c>
    </row>
    <row r="64" spans="3:12" ht="22.5" customHeight="1" thickBot="1" x14ac:dyDescent="0.25">
      <c r="C64" s="28" t="str">
        <f>IF($A$3=1,$A$20,$B$20)</f>
        <v>Total expenses</v>
      </c>
      <c r="D64" s="166">
        <f>++D63+D62+D61</f>
        <v>-276.83799999999997</v>
      </c>
      <c r="E64" s="28">
        <f>++E63+E62+E61</f>
        <v>-273.86500000000001</v>
      </c>
      <c r="F64" s="29">
        <f t="shared" si="8"/>
        <v>1.0855713581509052</v>
      </c>
      <c r="G64" s="174">
        <f>++G63+G62+G61</f>
        <v>2.5</v>
      </c>
      <c r="H64" s="28">
        <f>++H63+H62+H61</f>
        <v>-3.7870000000000004</v>
      </c>
      <c r="I64" s="159">
        <f t="shared" si="9"/>
        <v>-166.01531555320835</v>
      </c>
      <c r="J64" s="166">
        <f>++J63+J62+J61</f>
        <v>-2359.9030000000002</v>
      </c>
      <c r="K64" s="28">
        <f>++K63+K62+K61</f>
        <v>-2351.9339999999997</v>
      </c>
      <c r="L64" s="29">
        <f t="shared" si="11"/>
        <v>0.33882753512644026</v>
      </c>
    </row>
    <row r="65" spans="3:12" ht="30" customHeight="1" thickBot="1" x14ac:dyDescent="0.25">
      <c r="C65" s="149" t="str">
        <f>IF($A$3=1,$A$21,$B$21)</f>
        <v>Profit before taxes</v>
      </c>
      <c r="D65" s="167">
        <f>++D60+D64</f>
        <v>4.2909999999999968</v>
      </c>
      <c r="E65" s="150">
        <f>++E60+E64</f>
        <v>15.733000000000004</v>
      </c>
      <c r="F65" s="151">
        <f t="shared" si="8"/>
        <v>-72.726117078751699</v>
      </c>
      <c r="G65" s="175">
        <f>++G60+G64</f>
        <v>0.34200000000000008</v>
      </c>
      <c r="H65" s="150">
        <f>++H60+H64</f>
        <v>9.9999999999997868E-3</v>
      </c>
      <c r="I65" s="160">
        <f t="shared" si="9"/>
        <v>3320.0000000000737</v>
      </c>
      <c r="J65" s="167">
        <f>++J60+J64</f>
        <v>151.84599999999955</v>
      </c>
      <c r="K65" s="150">
        <f>++K60+K64</f>
        <v>159.36400000000049</v>
      </c>
      <c r="L65" s="152">
        <f t="shared" si="11"/>
        <v>-4.7175020707317277</v>
      </c>
    </row>
    <row r="66" spans="3:12" ht="22.5" customHeight="1" x14ac:dyDescent="0.2">
      <c r="C66" s="51" t="str">
        <f>IF($A$3=1,$A$22,$B$22)</f>
        <v>Combined Ratio</v>
      </c>
      <c r="D66" s="168"/>
      <c r="E66" s="51"/>
      <c r="F66" s="52"/>
      <c r="G66" s="176"/>
      <c r="H66" s="51"/>
      <c r="I66" s="161"/>
      <c r="J66" s="168">
        <v>0.96389999999999998</v>
      </c>
      <c r="K66" s="51">
        <v>0.96870428527000008</v>
      </c>
      <c r="L66" s="52"/>
    </row>
  </sheetData>
  <mergeCells count="9">
    <mergeCell ref="J54:L54"/>
    <mergeCell ref="D54:F54"/>
    <mergeCell ref="J10:L10"/>
    <mergeCell ref="J32:L32"/>
    <mergeCell ref="G10:I10"/>
    <mergeCell ref="G32:I32"/>
    <mergeCell ref="D32:F32"/>
    <mergeCell ref="D10:F10"/>
    <mergeCell ref="G54:I54"/>
  </mergeCells>
  <phoneticPr fontId="0" type="noConversion"/>
  <pageMargins left="0.78740157499999996" right="0.42" top="0.53" bottom="0.984251969" header="0.4921259845" footer="0.4921259845"/>
  <pageSetup paperSize="9" scale="87" orientation="landscape" r:id="rId1"/>
  <headerFooter alignWithMargins="0">
    <oddFooter>&amp;CSegmentbericht Länder&amp;RSeite &amp;P</oddFooter>
  </headerFooter>
  <rowBreaks count="2" manualBreakCount="2">
    <brk id="23" min="2" max="20" man="1"/>
    <brk id="45" min="2"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6148" r:id="rId4" name="Drop Down 4">
              <controlPr locked="0" defaultSize="0" autoLine="0" autoPict="0">
                <anchor moveWithCells="1">
                  <from>
                    <xdr:col>3</xdr:col>
                    <xdr:colOff>266700</xdr:colOff>
                    <xdr:row>1</xdr:row>
                    <xdr:rowOff>95250</xdr:rowOff>
                  </from>
                  <to>
                    <xdr:col>4</xdr:col>
                    <xdr:colOff>323850</xdr:colOff>
                    <xdr:row>2</xdr:row>
                    <xdr:rowOff>123825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pageSetUpPr fitToPage="1"/>
  </sheetPr>
  <dimension ref="A1:O29"/>
  <sheetViews>
    <sheetView topLeftCell="C1" zoomScaleNormal="100" zoomScaleSheetLayoutView="100" workbookViewId="0">
      <selection activeCell="E36" sqref="E36"/>
    </sheetView>
  </sheetViews>
  <sheetFormatPr baseColWidth="10" defaultRowHeight="12.75" x14ac:dyDescent="0.2"/>
  <cols>
    <col min="1" max="1" width="29.5703125" style="2" hidden="1" customWidth="1"/>
    <col min="2" max="2" width="17.85546875" style="2" hidden="1" customWidth="1"/>
    <col min="3" max="3" width="35.28515625" style="2" customWidth="1"/>
    <col min="4" max="16384" width="11.42578125" style="2"/>
  </cols>
  <sheetData>
    <row r="1" spans="1:15" ht="15" customHeight="1" x14ac:dyDescent="0.2">
      <c r="A1" s="2" t="s">
        <v>66</v>
      </c>
    </row>
    <row r="2" spans="1:15" ht="15" customHeight="1" x14ac:dyDescent="0.2">
      <c r="A2" s="2" t="s">
        <v>67</v>
      </c>
    </row>
    <row r="3" spans="1:15" ht="15" customHeight="1" x14ac:dyDescent="0.2">
      <c r="A3" s="2">
        <v>2</v>
      </c>
    </row>
    <row r="4" spans="1:15" ht="15" customHeight="1" x14ac:dyDescent="0.2"/>
    <row r="5" spans="1:15" ht="15" customHeight="1" x14ac:dyDescent="0.2">
      <c r="A5" s="2" t="s">
        <v>17</v>
      </c>
      <c r="B5" s="2" t="s">
        <v>130</v>
      </c>
    </row>
    <row r="6" spans="1:15" ht="15" customHeight="1" x14ac:dyDescent="0.2">
      <c r="A6" s="12" t="s">
        <v>50</v>
      </c>
      <c r="B6" s="12" t="s">
        <v>153</v>
      </c>
    </row>
    <row r="7" spans="1:15" ht="18" customHeight="1" x14ac:dyDescent="0.25">
      <c r="A7" s="241" t="s">
        <v>215</v>
      </c>
      <c r="B7" s="241" t="s">
        <v>216</v>
      </c>
      <c r="C7" s="121" t="str">
        <f>IF($A$3=1,$A$6,$B$6)</f>
        <v>Overview by countries according to IFRS (EUR mn)</v>
      </c>
      <c r="D7" s="96"/>
      <c r="E7" s="96"/>
      <c r="F7" s="96"/>
      <c r="G7" s="96"/>
      <c r="H7" s="96"/>
      <c r="I7" s="96"/>
    </row>
    <row r="8" spans="1:15" ht="15" customHeight="1" x14ac:dyDescent="0.2">
      <c r="A8" s="2" t="s">
        <v>136</v>
      </c>
      <c r="B8" s="2" t="s">
        <v>127</v>
      </c>
    </row>
    <row r="9" spans="1:15" ht="15.75" x14ac:dyDescent="0.2">
      <c r="A9" s="251" t="s">
        <v>217</v>
      </c>
      <c r="B9" s="251" t="s">
        <v>218</v>
      </c>
      <c r="C9" s="53"/>
      <c r="D9" s="257" t="str">
        <f>IF($A$3=1,$A$7,$B$7)</f>
        <v>GPW P&amp;C</v>
      </c>
      <c r="E9" s="257"/>
      <c r="F9" s="257" t="str">
        <f>IF($A$3=1,$A$8,$B$8)</f>
        <v>GPW Life</v>
      </c>
      <c r="G9" s="257"/>
      <c r="H9" s="257" t="str">
        <f>IF($A$3=1,$A$9,$B$9)</f>
        <v>GPW Health</v>
      </c>
      <c r="I9" s="257"/>
      <c r="J9" s="257" t="str">
        <f>IF($A$3=1,$A$10,$B$10)</f>
        <v>GWP Total</v>
      </c>
      <c r="K9" s="257"/>
      <c r="L9" s="257" t="str">
        <f>IF($A$3=1,$A$5,$B$5)</f>
        <v>Profit before Taxes</v>
      </c>
      <c r="M9" s="257"/>
      <c r="N9" s="257" t="s">
        <v>129</v>
      </c>
      <c r="O9" s="257"/>
    </row>
    <row r="10" spans="1:15" s="177" customFormat="1" ht="24.95" customHeight="1" thickBot="1" x14ac:dyDescent="0.25">
      <c r="A10" s="177" t="s">
        <v>137</v>
      </c>
      <c r="B10" s="177" t="s">
        <v>128</v>
      </c>
      <c r="C10" s="180"/>
      <c r="D10" s="162" t="str">
        <f>+'Income statement'!$D$9</f>
        <v>3M 2014</v>
      </c>
      <c r="E10" s="147" t="str">
        <f>+'Income statement'!$E$9</f>
        <v>3M 2013</v>
      </c>
      <c r="F10" s="162" t="str">
        <f>+'Income statement'!$D$9</f>
        <v>3M 2014</v>
      </c>
      <c r="G10" s="147" t="str">
        <f>+'Income statement'!$E$9</f>
        <v>3M 2013</v>
      </c>
      <c r="H10" s="162" t="str">
        <f>+'Income statement'!$D$9</f>
        <v>3M 2014</v>
      </c>
      <c r="I10" s="147" t="str">
        <f>+'Income statement'!$E$9</f>
        <v>3M 2013</v>
      </c>
      <c r="J10" s="162" t="str">
        <f>+'Income statement'!$D$9</f>
        <v>3M 2014</v>
      </c>
      <c r="K10" s="147" t="str">
        <f>+'Income statement'!$E$9</f>
        <v>3M 2013</v>
      </c>
      <c r="L10" s="162" t="str">
        <f>+'Income statement'!$D$9</f>
        <v>3M 2014</v>
      </c>
      <c r="M10" s="147" t="str">
        <f>+'Income statement'!$E$9</f>
        <v>3M 2013</v>
      </c>
      <c r="N10" s="162" t="str">
        <f>+'Income statement'!$D$9</f>
        <v>3M 2014</v>
      </c>
      <c r="O10" s="147" t="str">
        <f>+'Income statement'!$E$9</f>
        <v>3M 2013</v>
      </c>
    </row>
    <row r="11" spans="1:15" s="178" customFormat="1" ht="19.5" customHeight="1" x14ac:dyDescent="0.2">
      <c r="A11" s="14" t="s">
        <v>45</v>
      </c>
      <c r="B11" s="14" t="s">
        <v>95</v>
      </c>
      <c r="C11" s="61" t="str">
        <f>IF($A$3=1,$A$11,$B$11)</f>
        <v>Austria</v>
      </c>
      <c r="D11" s="187">
        <v>721.64518090000001</v>
      </c>
      <c r="E11" s="62">
        <v>728.21656299999995</v>
      </c>
      <c r="F11" s="187">
        <v>559.43238798000004</v>
      </c>
      <c r="G11" s="62">
        <v>564.77348699999993</v>
      </c>
      <c r="H11" s="187">
        <v>94.340815000000006</v>
      </c>
      <c r="I11" s="62">
        <v>91.602410000000006</v>
      </c>
      <c r="J11" s="187">
        <v>1375.41838388</v>
      </c>
      <c r="K11" s="62">
        <v>1384.5924599999998</v>
      </c>
      <c r="L11" s="187">
        <v>56.311999999999998</v>
      </c>
      <c r="M11" s="62">
        <v>64.173000000000002</v>
      </c>
      <c r="N11" s="190">
        <v>0.99830000000000008</v>
      </c>
      <c r="O11" s="63">
        <v>0.96849999999999992</v>
      </c>
    </row>
    <row r="12" spans="1:15" s="178" customFormat="1" ht="19.5" customHeight="1" x14ac:dyDescent="0.2">
      <c r="A12" s="14" t="s">
        <v>55</v>
      </c>
      <c r="B12" s="14" t="s">
        <v>96</v>
      </c>
      <c r="C12" s="61" t="str">
        <f>IF($A$3=1,$A$12,$B$12)</f>
        <v>Czech Rep.</v>
      </c>
      <c r="D12" s="187">
        <v>235.75415244000001</v>
      </c>
      <c r="E12" s="62">
        <v>264.13010400000002</v>
      </c>
      <c r="F12" s="187">
        <v>230.63400399</v>
      </c>
      <c r="G12" s="62">
        <v>211.74733300000003</v>
      </c>
      <c r="H12" s="187" t="s">
        <v>203</v>
      </c>
      <c r="I12" s="252" t="s">
        <v>203</v>
      </c>
      <c r="J12" s="187">
        <v>466.38815642999998</v>
      </c>
      <c r="K12" s="62">
        <v>475.87743700000004</v>
      </c>
      <c r="L12" s="187">
        <v>50.991999999999997</v>
      </c>
      <c r="M12" s="62">
        <v>47.161999999999999</v>
      </c>
      <c r="N12" s="190">
        <v>0.85439999999999994</v>
      </c>
      <c r="O12" s="63">
        <v>0.90920000000000012</v>
      </c>
    </row>
    <row r="13" spans="1:15" s="178" customFormat="1" ht="19.5" customHeight="1" x14ac:dyDescent="0.2">
      <c r="A13" s="14" t="s">
        <v>47</v>
      </c>
      <c r="B13" s="14" t="s">
        <v>97</v>
      </c>
      <c r="C13" s="61" t="str">
        <f>IF($A$3=1,$A$13,$B$13)</f>
        <v>Slovakia</v>
      </c>
      <c r="D13" s="187">
        <v>106.91626738000001</v>
      </c>
      <c r="E13" s="62">
        <v>104.954492</v>
      </c>
      <c r="F13" s="187">
        <v>106.25942866999999</v>
      </c>
      <c r="G13" s="62">
        <v>99.082820000000012</v>
      </c>
      <c r="H13" s="187" t="s">
        <v>203</v>
      </c>
      <c r="I13" s="252" t="s">
        <v>203</v>
      </c>
      <c r="J13" s="187">
        <v>213.17569605</v>
      </c>
      <c r="K13" s="62">
        <v>204.03731200000001</v>
      </c>
      <c r="L13" s="187">
        <v>9.4489999999999998</v>
      </c>
      <c r="M13" s="62">
        <v>9.3059999999999992</v>
      </c>
      <c r="N13" s="190">
        <v>0.95050000000000012</v>
      </c>
      <c r="O13" s="63">
        <v>0.95469999999999999</v>
      </c>
    </row>
    <row r="14" spans="1:15" s="178" customFormat="1" ht="19.5" customHeight="1" x14ac:dyDescent="0.2">
      <c r="A14" s="64" t="s">
        <v>53</v>
      </c>
      <c r="B14" s="64" t="s">
        <v>98</v>
      </c>
      <c r="C14" s="65" t="str">
        <f>IF($A$3=1,$A$14,$B$14)</f>
        <v>Poland</v>
      </c>
      <c r="D14" s="187">
        <v>148.39147156999999</v>
      </c>
      <c r="E14" s="62">
        <v>153.38440100000003</v>
      </c>
      <c r="F14" s="187">
        <v>109.33857823</v>
      </c>
      <c r="G14" s="62">
        <v>115.368717</v>
      </c>
      <c r="H14" s="187" t="s">
        <v>203</v>
      </c>
      <c r="I14" s="252" t="s">
        <v>203</v>
      </c>
      <c r="J14" s="187">
        <v>257.73004979999996</v>
      </c>
      <c r="K14" s="62">
        <v>268.75311800000003</v>
      </c>
      <c r="L14" s="187">
        <v>15.933</v>
      </c>
      <c r="M14" s="62">
        <v>15.263999999999999</v>
      </c>
      <c r="N14" s="190">
        <v>0.97759999999999991</v>
      </c>
      <c r="O14" s="63">
        <v>0.96050000000000013</v>
      </c>
    </row>
    <row r="15" spans="1:15" ht="19.5" customHeight="1" x14ac:dyDescent="0.2">
      <c r="A15" s="10" t="s">
        <v>54</v>
      </c>
      <c r="B15" s="10" t="s">
        <v>99</v>
      </c>
      <c r="C15" s="65" t="str">
        <f>IF($A$3=1,$A$15,$B$15)</f>
        <v>Romania</v>
      </c>
      <c r="D15" s="187">
        <v>68.734030039999993</v>
      </c>
      <c r="E15" s="62">
        <v>78.255386000000001</v>
      </c>
      <c r="F15" s="187">
        <v>13.702897800000001</v>
      </c>
      <c r="G15" s="62">
        <v>22.956703000000001</v>
      </c>
      <c r="H15" s="187" t="s">
        <v>203</v>
      </c>
      <c r="I15" s="252" t="s">
        <v>203</v>
      </c>
      <c r="J15" s="187">
        <v>82.436927839999996</v>
      </c>
      <c r="K15" s="62">
        <v>101.21208900000001</v>
      </c>
      <c r="L15" s="187">
        <v>0.47899999999999998</v>
      </c>
      <c r="M15" s="62">
        <v>-2.8690000000000002</v>
      </c>
      <c r="N15" s="190">
        <v>1.0578999999999998</v>
      </c>
      <c r="O15" s="63">
        <v>1.1360999999999999</v>
      </c>
    </row>
    <row r="16" spans="1:15" ht="19.5" customHeight="1" x14ac:dyDescent="0.2">
      <c r="A16" s="66" t="s">
        <v>141</v>
      </c>
      <c r="B16" s="66" t="s">
        <v>152</v>
      </c>
      <c r="C16" s="61" t="str">
        <f>IF($A$3=1,$A$16,$B$16)</f>
        <v>Remaining</v>
      </c>
      <c r="D16" s="187">
        <v>168.79507593999998</v>
      </c>
      <c r="E16" s="62">
        <v>165.41501700000001</v>
      </c>
      <c r="F16" s="187">
        <v>131.13224600000001</v>
      </c>
      <c r="G16" s="62">
        <v>85.658414999999991</v>
      </c>
      <c r="H16" s="187">
        <v>8.2364529999999991</v>
      </c>
      <c r="I16" s="62">
        <v>9.1056260000000009</v>
      </c>
      <c r="J16" s="187">
        <v>308.16377494</v>
      </c>
      <c r="K16" s="62">
        <v>260.179058</v>
      </c>
      <c r="L16" s="187">
        <v>14.048</v>
      </c>
      <c r="M16" s="62">
        <v>10.585000000000001</v>
      </c>
      <c r="N16" s="190">
        <v>0.94729999999999992</v>
      </c>
      <c r="O16" s="63">
        <v>0.95290000000000019</v>
      </c>
    </row>
    <row r="17" spans="1:15" ht="15" x14ac:dyDescent="0.2">
      <c r="A17" s="9" t="s">
        <v>56</v>
      </c>
      <c r="B17" s="9" t="s">
        <v>100</v>
      </c>
      <c r="C17" s="58" t="str">
        <f>IF($A$3=1,$A$17,$B$17)</f>
        <v>Hungary</v>
      </c>
      <c r="D17" s="227">
        <v>29.558354999999999</v>
      </c>
      <c r="E17" s="247">
        <v>30.654207</v>
      </c>
      <c r="F17" s="188">
        <v>23.106312999999997</v>
      </c>
      <c r="G17" s="59">
        <v>13.804292999999999</v>
      </c>
      <c r="H17" s="188" t="s">
        <v>203</v>
      </c>
      <c r="I17" s="247" t="s">
        <v>203</v>
      </c>
      <c r="J17" s="249">
        <v>52.664667999999992</v>
      </c>
      <c r="K17" s="247">
        <v>44.458500000000001</v>
      </c>
      <c r="L17" s="243">
        <v>0.83120893000000007</v>
      </c>
      <c r="M17" s="244">
        <v>0.81399999999999995</v>
      </c>
      <c r="N17" s="191">
        <v>1.0698000000000001</v>
      </c>
      <c r="O17" s="60">
        <v>0.99360000000000004</v>
      </c>
    </row>
    <row r="18" spans="1:15" ht="15" x14ac:dyDescent="0.2">
      <c r="A18" s="9" t="s">
        <v>57</v>
      </c>
      <c r="B18" s="9" t="s">
        <v>101</v>
      </c>
      <c r="C18" s="54" t="str">
        <f>IF($A$3=1,$A$18,$B$18)</f>
        <v>Croatia</v>
      </c>
      <c r="D18" s="227">
        <v>9.5991879999999998</v>
      </c>
      <c r="E18" s="248">
        <v>9.8813750000000002</v>
      </c>
      <c r="F18" s="189">
        <v>12.512103</v>
      </c>
      <c r="G18" s="55">
        <v>13.140578999999999</v>
      </c>
      <c r="H18" s="189" t="s">
        <v>203</v>
      </c>
      <c r="I18" s="248" t="s">
        <v>203</v>
      </c>
      <c r="J18" s="250">
        <v>22.111291000000001</v>
      </c>
      <c r="K18" s="248">
        <v>23.021954000000001</v>
      </c>
      <c r="L18" s="245">
        <v>1.5648519999999999</v>
      </c>
      <c r="M18" s="246">
        <v>1.837</v>
      </c>
      <c r="N18" s="192">
        <v>0.99109999999999998</v>
      </c>
      <c r="O18" s="56">
        <v>0.92379999999999995</v>
      </c>
    </row>
    <row r="19" spans="1:15" ht="15" customHeight="1" x14ac:dyDescent="0.2">
      <c r="A19" s="9" t="s">
        <v>58</v>
      </c>
      <c r="B19" s="9" t="s">
        <v>102</v>
      </c>
      <c r="C19" s="54" t="str">
        <f>IF($A$3=1,$A$19,$B$19)</f>
        <v>Serbia</v>
      </c>
      <c r="D19" s="227">
        <v>7.351674</v>
      </c>
      <c r="E19" s="248">
        <v>7.642468</v>
      </c>
      <c r="F19" s="189">
        <v>5.6707460000000003</v>
      </c>
      <c r="G19" s="55">
        <v>5.4789110000000001</v>
      </c>
      <c r="H19" s="189" t="s">
        <v>203</v>
      </c>
      <c r="I19" s="248" t="s">
        <v>203</v>
      </c>
      <c r="J19" s="250">
        <v>13.02242</v>
      </c>
      <c r="K19" s="248">
        <v>13.121379000000001</v>
      </c>
      <c r="L19" s="245">
        <v>0.55321260999999999</v>
      </c>
      <c r="M19" s="246">
        <v>-0.122</v>
      </c>
      <c r="N19" s="192">
        <v>1.1801999999999999</v>
      </c>
      <c r="O19" s="56">
        <v>1.2016</v>
      </c>
    </row>
    <row r="20" spans="1:15" s="178" customFormat="1" ht="15" customHeight="1" x14ac:dyDescent="0.2">
      <c r="A20" s="9" t="s">
        <v>59</v>
      </c>
      <c r="B20" s="9" t="s">
        <v>103</v>
      </c>
      <c r="C20" s="54" t="str">
        <f>IF($A$3=1,$A$20,$B$20)</f>
        <v>Bulgaria</v>
      </c>
      <c r="D20" s="227">
        <v>27.840996999999998</v>
      </c>
      <c r="E20" s="248">
        <v>27.422009999999997</v>
      </c>
      <c r="F20" s="189">
        <v>9.5911179999999998</v>
      </c>
      <c r="G20" s="55">
        <v>7.6242179999999999</v>
      </c>
      <c r="H20" s="189" t="s">
        <v>203</v>
      </c>
      <c r="I20" s="248" t="s">
        <v>203</v>
      </c>
      <c r="J20" s="250">
        <v>37.432114999999996</v>
      </c>
      <c r="K20" s="248">
        <v>35.046227999999999</v>
      </c>
      <c r="L20" s="245">
        <v>0.47678481999999994</v>
      </c>
      <c r="M20" s="246">
        <v>0.41699999999999998</v>
      </c>
      <c r="N20" s="192">
        <v>0.99809999999999999</v>
      </c>
      <c r="O20" s="56">
        <v>1.0187999999999999</v>
      </c>
    </row>
    <row r="21" spans="1:15" s="178" customFormat="1" ht="15" customHeight="1" x14ac:dyDescent="0.2">
      <c r="A21" s="9" t="s">
        <v>193</v>
      </c>
      <c r="B21" s="9" t="s">
        <v>194</v>
      </c>
      <c r="C21" s="54" t="str">
        <f>IF($A$3=1,$A$21,$B$21)</f>
        <v>Bosnia&amp;Herz.</v>
      </c>
      <c r="D21" s="227">
        <v>2.6882959999999998</v>
      </c>
      <c r="E21" s="248">
        <v>2.7325410000000003</v>
      </c>
      <c r="F21" s="189">
        <v>0.15005299999999999</v>
      </c>
      <c r="G21" s="55">
        <v>0.1046</v>
      </c>
      <c r="H21" s="189" t="s">
        <v>203</v>
      </c>
      <c r="I21" s="248" t="s">
        <v>203</v>
      </c>
      <c r="J21" s="250">
        <v>2.838349</v>
      </c>
      <c r="K21" s="248">
        <v>2.8371410000000004</v>
      </c>
      <c r="L21" s="245">
        <v>0.14223048999999999</v>
      </c>
      <c r="M21" s="246">
        <v>0.12</v>
      </c>
      <c r="N21" s="192">
        <v>1.0383</v>
      </c>
      <c r="O21" s="56">
        <v>1.0226</v>
      </c>
    </row>
    <row r="22" spans="1:15" s="178" customFormat="1" ht="15" customHeight="1" x14ac:dyDescent="0.2">
      <c r="A22" s="9" t="s">
        <v>108</v>
      </c>
      <c r="B22" s="9" t="s">
        <v>108</v>
      </c>
      <c r="C22" s="54" t="str">
        <f>IF($A$3=1,$A$22,$B$22)</f>
        <v>Ukraine</v>
      </c>
      <c r="D22" s="227">
        <v>15.42052994</v>
      </c>
      <c r="E22" s="248">
        <v>15.361367</v>
      </c>
      <c r="F22" s="189">
        <v>0.79290700000000003</v>
      </c>
      <c r="G22" s="55">
        <v>0.67717799999999995</v>
      </c>
      <c r="H22" s="189" t="s">
        <v>203</v>
      </c>
      <c r="I22" s="248" t="s">
        <v>203</v>
      </c>
      <c r="J22" s="250">
        <v>16.213436940000001</v>
      </c>
      <c r="K22" s="248">
        <v>16.038544999999999</v>
      </c>
      <c r="L22" s="245">
        <v>0.43999793000000004</v>
      </c>
      <c r="M22" s="246">
        <v>1.552</v>
      </c>
      <c r="N22" s="192">
        <v>1.0044999999999999</v>
      </c>
      <c r="O22" s="56">
        <v>1.0521</v>
      </c>
    </row>
    <row r="23" spans="1:15" s="178" customFormat="1" ht="15" customHeight="1" x14ac:dyDescent="0.2">
      <c r="A23" s="9" t="s">
        <v>109</v>
      </c>
      <c r="B23" s="9" t="s">
        <v>110</v>
      </c>
      <c r="C23" s="54" t="str">
        <f>IF($A$3=1,$A$23,$B$23)</f>
        <v>Turkey</v>
      </c>
      <c r="D23" s="227">
        <v>30.441858</v>
      </c>
      <c r="E23" s="248">
        <v>34.652294999999995</v>
      </c>
      <c r="F23" s="189" t="s">
        <v>203</v>
      </c>
      <c r="G23" s="55" t="s">
        <v>203</v>
      </c>
      <c r="H23" s="189" t="s">
        <v>203</v>
      </c>
      <c r="I23" s="248" t="s">
        <v>203</v>
      </c>
      <c r="J23" s="250">
        <v>30.441858</v>
      </c>
      <c r="K23" s="248">
        <v>34.652294999999995</v>
      </c>
      <c r="L23" s="245">
        <v>1.26894847</v>
      </c>
      <c r="M23" s="246">
        <v>1.1398999999999999</v>
      </c>
      <c r="N23" s="192">
        <v>1.0047999999999999</v>
      </c>
      <c r="O23" s="56">
        <v>0.86429999999999996</v>
      </c>
    </row>
    <row r="24" spans="1:15" ht="15" x14ac:dyDescent="0.2">
      <c r="A24" s="9" t="s">
        <v>142</v>
      </c>
      <c r="B24" s="9" t="s">
        <v>143</v>
      </c>
      <c r="C24" s="54" t="str">
        <f>IF($A$3=1,$A$24,$B$24)</f>
        <v>Georgia</v>
      </c>
      <c r="D24" s="227">
        <v>5.0049570000000001</v>
      </c>
      <c r="E24" s="248">
        <v>3.8467190000000002</v>
      </c>
      <c r="F24" s="189" t="s">
        <v>203</v>
      </c>
      <c r="G24" s="55" t="s">
        <v>203</v>
      </c>
      <c r="H24" s="189">
        <v>8.2364529999999991</v>
      </c>
      <c r="I24" s="248">
        <v>9.1056260000000009</v>
      </c>
      <c r="J24" s="250">
        <v>13.24141</v>
      </c>
      <c r="K24" s="248">
        <v>12.952345000000001</v>
      </c>
      <c r="L24" s="245">
        <v>0.64125264000000004</v>
      </c>
      <c r="M24" s="246">
        <v>0.27600000000000002</v>
      </c>
      <c r="N24" s="192">
        <v>0.70589999999999997</v>
      </c>
      <c r="O24" s="56">
        <v>0.61199999999999999</v>
      </c>
    </row>
    <row r="25" spans="1:15" ht="15" x14ac:dyDescent="0.2">
      <c r="A25" s="9" t="s">
        <v>116</v>
      </c>
      <c r="B25" s="9" t="s">
        <v>117</v>
      </c>
      <c r="C25" s="54" t="str">
        <f>IF($A$3=1,$A$25,$B$25)</f>
        <v>Baltics</v>
      </c>
      <c r="D25" s="189" t="s">
        <v>203</v>
      </c>
      <c r="E25" s="248" t="s">
        <v>203</v>
      </c>
      <c r="F25" s="189">
        <v>14.747948000000001</v>
      </c>
      <c r="G25" s="55">
        <v>10.804074</v>
      </c>
      <c r="H25" s="189" t="s">
        <v>203</v>
      </c>
      <c r="I25" s="248" t="s">
        <v>203</v>
      </c>
      <c r="J25" s="250">
        <v>14.747948000000001</v>
      </c>
      <c r="K25" s="248">
        <v>10.804074</v>
      </c>
      <c r="L25" s="245">
        <v>0.30626501</v>
      </c>
      <c r="M25" s="246">
        <v>0.17599999999999999</v>
      </c>
      <c r="N25" s="192" t="s">
        <v>203</v>
      </c>
      <c r="O25" s="56" t="s">
        <v>208</v>
      </c>
    </row>
    <row r="26" spans="1:15" ht="15" x14ac:dyDescent="0.2">
      <c r="A26" s="9" t="s">
        <v>131</v>
      </c>
      <c r="B26" s="9" t="s">
        <v>132</v>
      </c>
      <c r="C26" s="54" t="str">
        <f>IF($A$3=1,$A$26,$B$26)</f>
        <v>Albania</v>
      </c>
      <c r="D26" s="227">
        <v>7.5303649999999998</v>
      </c>
      <c r="E26" s="248">
        <v>5.7931679999999997</v>
      </c>
      <c r="F26" s="189" t="s">
        <v>203</v>
      </c>
      <c r="G26" s="55" t="s">
        <v>203</v>
      </c>
      <c r="H26" s="189" t="s">
        <v>203</v>
      </c>
      <c r="I26" s="248" t="s">
        <v>203</v>
      </c>
      <c r="J26" s="250">
        <v>7.5303649999999998</v>
      </c>
      <c r="K26" s="248">
        <v>5.7931679999999997</v>
      </c>
      <c r="L26" s="243">
        <v>0.64399587000000003</v>
      </c>
      <c r="M26" s="244">
        <v>-0.69299999999999995</v>
      </c>
      <c r="N26" s="192">
        <v>0.8569</v>
      </c>
      <c r="O26" s="56">
        <v>1.24</v>
      </c>
    </row>
    <row r="27" spans="1:15" s="179" customFormat="1" ht="15" customHeight="1" x14ac:dyDescent="0.2">
      <c r="A27" s="9" t="s">
        <v>133</v>
      </c>
      <c r="B27" s="9" t="s">
        <v>134</v>
      </c>
      <c r="C27" s="54" t="str">
        <f>IF($A$3=1,$A$27,$B$27)</f>
        <v>Macedonia</v>
      </c>
      <c r="D27" s="227">
        <v>7.9606750000000002</v>
      </c>
      <c r="E27" s="248">
        <v>3.9385129999999999</v>
      </c>
      <c r="F27" s="189">
        <v>1.2211E-2</v>
      </c>
      <c r="G27" s="55" t="s">
        <v>208</v>
      </c>
      <c r="H27" s="189" t="s">
        <v>203</v>
      </c>
      <c r="I27" s="248" t="s">
        <v>203</v>
      </c>
      <c r="J27" s="250">
        <v>7.9728859999999999</v>
      </c>
      <c r="K27" s="248">
        <v>3.9385129999999999</v>
      </c>
      <c r="L27" s="245">
        <v>0.84557236000000002</v>
      </c>
      <c r="M27" s="246">
        <v>0.20399999999999999</v>
      </c>
      <c r="N27" s="192">
        <v>0.78259999999999996</v>
      </c>
      <c r="O27" s="57">
        <v>0.87160000000000004</v>
      </c>
    </row>
    <row r="28" spans="1:15" ht="15" x14ac:dyDescent="0.2">
      <c r="A28" s="9" t="s">
        <v>2</v>
      </c>
      <c r="B28" s="9" t="s">
        <v>2</v>
      </c>
      <c r="C28" s="54" t="str">
        <f>IF($A$3=1,$A$28,$B$28)</f>
        <v>Liechtenstein</v>
      </c>
      <c r="D28" s="189" t="s">
        <v>203</v>
      </c>
      <c r="E28" s="248" t="s">
        <v>203</v>
      </c>
      <c r="F28" s="189">
        <v>41.935207000000005</v>
      </c>
      <c r="G28" s="55">
        <v>14.370961999999999</v>
      </c>
      <c r="H28" s="189" t="s">
        <v>203</v>
      </c>
      <c r="I28" s="248" t="s">
        <v>203</v>
      </c>
      <c r="J28" s="250">
        <v>41.935207000000005</v>
      </c>
      <c r="K28" s="248">
        <v>14.370961999999999</v>
      </c>
      <c r="L28" s="245">
        <v>4.1976120000000006E-2</v>
      </c>
      <c r="M28" s="246">
        <v>-0.29099999999999998</v>
      </c>
      <c r="N28" s="192" t="s">
        <v>203</v>
      </c>
      <c r="O28" s="56" t="s">
        <v>208</v>
      </c>
    </row>
    <row r="29" spans="1:15" ht="15" x14ac:dyDescent="0.2">
      <c r="A29" s="9" t="s">
        <v>60</v>
      </c>
      <c r="B29" s="9" t="s">
        <v>104</v>
      </c>
      <c r="C29" s="54" t="str">
        <f>IF($A$3=1,$A$29,$B$29)</f>
        <v>Germany</v>
      </c>
      <c r="D29" s="227">
        <v>25.398181000000001</v>
      </c>
      <c r="E29" s="248">
        <v>23.490354</v>
      </c>
      <c r="F29" s="189">
        <v>22.61364</v>
      </c>
      <c r="G29" s="55">
        <v>19.653599999999997</v>
      </c>
      <c r="H29" s="189" t="s">
        <v>203</v>
      </c>
      <c r="I29" s="248" t="s">
        <v>203</v>
      </c>
      <c r="J29" s="250">
        <v>48.011820999999998</v>
      </c>
      <c r="K29" s="248">
        <v>43.143953999999994</v>
      </c>
      <c r="L29" s="245">
        <v>6.2919363699999993</v>
      </c>
      <c r="M29" s="246">
        <v>5.1550000000000002</v>
      </c>
      <c r="N29" s="192">
        <v>0.77370000000000005</v>
      </c>
      <c r="O29" s="56">
        <v>0.79890000000000005</v>
      </c>
    </row>
  </sheetData>
  <mergeCells count="6">
    <mergeCell ref="N9:O9"/>
    <mergeCell ref="D9:E9"/>
    <mergeCell ref="F9:G9"/>
    <mergeCell ref="J9:K9"/>
    <mergeCell ref="L9:M9"/>
    <mergeCell ref="H9:I9"/>
  </mergeCells>
  <phoneticPr fontId="12" type="noConversion"/>
  <pageMargins left="0.78740157499999996" right="0.78740157499999996" top="0.5" bottom="0.984251969" header="0.4921259845" footer="0.4921259845"/>
  <pageSetup paperSize="9" scale="88" orientation="landscape" r:id="rId1"/>
  <headerFooter alignWithMargins="0">
    <oddFooter>&amp;CLänderübersicht&amp;RSeite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3" r:id="rId4" name="Drop Down 3">
              <controlPr locked="0" defaultSize="0" autoLine="0" autoPict="0">
                <anchor moveWithCells="1">
                  <from>
                    <xdr:col>5</xdr:col>
                    <xdr:colOff>19050</xdr:colOff>
                    <xdr:row>2</xdr:row>
                    <xdr:rowOff>66675</xdr:rowOff>
                  </from>
                  <to>
                    <xdr:col>6</xdr:col>
                    <xdr:colOff>66675</xdr:colOff>
                    <xdr:row>3</xdr:row>
                    <xdr:rowOff>95250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pageSetUpPr fitToPage="1"/>
  </sheetPr>
  <dimension ref="A1:AA82"/>
  <sheetViews>
    <sheetView view="pageBreakPreview" topLeftCell="C1" zoomScaleNormal="100" zoomScaleSheetLayoutView="100" workbookViewId="0">
      <selection activeCell="P73" sqref="P73"/>
    </sheetView>
  </sheetViews>
  <sheetFormatPr baseColWidth="10" defaultRowHeight="11.25" x14ac:dyDescent="0.2"/>
  <cols>
    <col min="1" max="1" width="9.85546875" style="12" hidden="1" customWidth="1"/>
    <col min="2" max="2" width="12.5703125" style="12" hidden="1" customWidth="1"/>
    <col min="3" max="3" width="27.7109375" style="12" customWidth="1"/>
    <col min="4" max="16" width="6.5703125" style="79" customWidth="1"/>
    <col min="17" max="29" width="6.5703125" style="12" customWidth="1"/>
    <col min="30" max="16384" width="11.42578125" style="12"/>
  </cols>
  <sheetData>
    <row r="1" spans="1:16" ht="15" customHeight="1" x14ac:dyDescent="0.2">
      <c r="A1" s="2" t="s">
        <v>66</v>
      </c>
    </row>
    <row r="2" spans="1:16" ht="15" customHeight="1" x14ac:dyDescent="0.2">
      <c r="A2" s="2" t="s">
        <v>67</v>
      </c>
    </row>
    <row r="3" spans="1:16" ht="15" customHeight="1" x14ac:dyDescent="0.2">
      <c r="A3" s="2">
        <v>2</v>
      </c>
    </row>
    <row r="4" spans="1:16" ht="15" customHeight="1" x14ac:dyDescent="0.2"/>
    <row r="5" spans="1:16" ht="15" customHeight="1" x14ac:dyDescent="0.2"/>
    <row r="6" spans="1:16" ht="15" customHeight="1" x14ac:dyDescent="0.2"/>
    <row r="7" spans="1:16" s="181" customFormat="1" ht="15" customHeight="1" x14ac:dyDescent="0.25">
      <c r="A7" s="183" t="s">
        <v>52</v>
      </c>
      <c r="B7" s="183" t="s">
        <v>147</v>
      </c>
      <c r="C7" s="121" t="str">
        <f>IF($A$3=1,$A$7,$B$7)</f>
        <v>Segment reporting by business line - quarterly</v>
      </c>
      <c r="D7" s="196"/>
      <c r="E7" s="196"/>
      <c r="F7" s="196"/>
      <c r="G7" s="196"/>
      <c r="H7" s="196"/>
      <c r="I7" s="196"/>
      <c r="J7" s="196"/>
      <c r="K7" s="196"/>
      <c r="L7" s="196"/>
      <c r="M7" s="196"/>
      <c r="N7" s="196"/>
      <c r="O7" s="196"/>
      <c r="P7" s="196"/>
    </row>
    <row r="8" spans="1:16" ht="15" customHeight="1" x14ac:dyDescent="0.2">
      <c r="A8" s="12" t="s">
        <v>48</v>
      </c>
      <c r="B8" s="12" t="s">
        <v>105</v>
      </c>
    </row>
    <row r="9" spans="1:16" ht="14.25" customHeight="1" x14ac:dyDescent="0.2">
      <c r="A9" s="12" t="s">
        <v>38</v>
      </c>
      <c r="B9" s="193" t="s">
        <v>106</v>
      </c>
      <c r="C9" s="10"/>
      <c r="D9" s="258" t="str">
        <f>IF($A$3=1,$A$8,$B$8)</f>
        <v>Total</v>
      </c>
      <c r="E9" s="258"/>
      <c r="F9" s="258"/>
      <c r="G9" s="258"/>
      <c r="H9" s="258"/>
      <c r="I9" s="258"/>
      <c r="J9" s="258"/>
      <c r="K9" s="258"/>
      <c r="L9" s="17"/>
      <c r="M9" s="17"/>
    </row>
    <row r="10" spans="1:16" ht="15.95" customHeight="1" thickBot="1" x14ac:dyDescent="0.25">
      <c r="A10" s="12" t="s">
        <v>41</v>
      </c>
      <c r="B10" s="12" t="s">
        <v>93</v>
      </c>
      <c r="C10" s="197"/>
      <c r="D10" s="201" t="s">
        <v>154</v>
      </c>
      <c r="E10" s="198" t="s">
        <v>155</v>
      </c>
      <c r="F10" s="201" t="s">
        <v>156</v>
      </c>
      <c r="G10" s="198" t="s">
        <v>157</v>
      </c>
      <c r="H10" s="201" t="s">
        <v>158</v>
      </c>
      <c r="I10" s="198" t="s">
        <v>169</v>
      </c>
      <c r="J10" s="201" t="s">
        <v>170</v>
      </c>
      <c r="K10" s="198" t="s">
        <v>171</v>
      </c>
      <c r="L10" s="228" t="s">
        <v>201</v>
      </c>
      <c r="M10" s="198" t="s">
        <v>202</v>
      </c>
      <c r="N10" s="228" t="s">
        <v>204</v>
      </c>
      <c r="O10" s="242" t="s">
        <v>209</v>
      </c>
      <c r="P10" s="242" t="s">
        <v>212</v>
      </c>
    </row>
    <row r="11" spans="1:16" ht="15" customHeight="1" x14ac:dyDescent="0.2">
      <c r="A11" s="10" t="s">
        <v>12</v>
      </c>
      <c r="B11" s="10" t="s">
        <v>126</v>
      </c>
      <c r="C11" s="10" t="str">
        <f>IF($A$3=1,$A$11,$B$11)</f>
        <v>1. Gross premiums written</v>
      </c>
      <c r="D11" s="202">
        <f t="shared" ref="D11:G14" si="0">+D24+D47+D60</f>
        <v>2603.4029999999998</v>
      </c>
      <c r="E11" s="21">
        <f t="shared" si="0"/>
        <v>2125.8110000000001</v>
      </c>
      <c r="F11" s="202">
        <f t="shared" si="0"/>
        <v>2072.9009999999998</v>
      </c>
      <c r="G11" s="22">
        <f t="shared" si="0"/>
        <v>2081.5360000000001</v>
      </c>
      <c r="H11" s="202">
        <f t="shared" ref="H11:J14" si="1">+H24+H47+H60</f>
        <v>2746.4569999999999</v>
      </c>
      <c r="I11" s="21">
        <f t="shared" si="1"/>
        <v>2536.3969999999999</v>
      </c>
      <c r="J11" s="202">
        <f>+J24+J47+J60</f>
        <v>2142.6370000000002</v>
      </c>
      <c r="K11" s="234">
        <f>+K24+K47+K60</f>
        <v>2220.5360000000001</v>
      </c>
      <c r="L11" s="202">
        <v>2705.2236210000001</v>
      </c>
      <c r="M11" s="21">
        <f t="shared" ref="M11:N14" si="2">+M24+M47+M60</f>
        <v>2324.4443789999996</v>
      </c>
      <c r="N11" s="236">
        <f t="shared" si="2"/>
        <v>2020.4473500000001</v>
      </c>
      <c r="O11" s="234">
        <f t="shared" ref="O11:P11" si="3">+O24+O47+O60</f>
        <v>2168.4588000000003</v>
      </c>
      <c r="P11" s="234">
        <f t="shared" si="3"/>
        <v>2731.1497779400006</v>
      </c>
    </row>
    <row r="12" spans="1:16" ht="15" customHeight="1" x14ac:dyDescent="0.2">
      <c r="A12" s="10" t="s">
        <v>164</v>
      </c>
      <c r="B12" s="10" t="s">
        <v>71</v>
      </c>
      <c r="C12" s="76" t="str">
        <f>IF($A$3=1,$A$12,$B$12)</f>
        <v>2. Net earned premiums</v>
      </c>
      <c r="D12" s="203">
        <f t="shared" si="0"/>
        <v>2078.817</v>
      </c>
      <c r="E12" s="77">
        <f t="shared" si="0"/>
        <v>1991.6879999999999</v>
      </c>
      <c r="F12" s="203">
        <f t="shared" si="0"/>
        <v>2006.463</v>
      </c>
      <c r="G12" s="78">
        <f t="shared" si="0"/>
        <v>2045.8470000000002</v>
      </c>
      <c r="H12" s="203">
        <f t="shared" si="1"/>
        <v>2230.8439999999996</v>
      </c>
      <c r="I12" s="77">
        <f t="shared" si="1"/>
        <v>2425.5719999999997</v>
      </c>
      <c r="J12" s="203">
        <f t="shared" si="1"/>
        <v>2088.0749999999998</v>
      </c>
      <c r="K12" s="237">
        <f t="shared" ref="K12" si="4">+K25+K48+K61</f>
        <v>2227.7609999999995</v>
      </c>
      <c r="L12" s="203">
        <v>2198.86</v>
      </c>
      <c r="M12" s="77">
        <f t="shared" si="2"/>
        <v>2208.9790000000003</v>
      </c>
      <c r="N12" s="238">
        <f t="shared" si="2"/>
        <v>1956.5</v>
      </c>
      <c r="O12" s="237">
        <f t="shared" ref="O12:P12" si="5">+O25+O48+O61</f>
        <v>2114.712</v>
      </c>
      <c r="P12" s="237">
        <f t="shared" si="5"/>
        <v>2212.5510000000004</v>
      </c>
    </row>
    <row r="13" spans="1:16" ht="15" customHeight="1" x14ac:dyDescent="0.2">
      <c r="A13" s="10" t="s">
        <v>39</v>
      </c>
      <c r="B13" s="10" t="s">
        <v>119</v>
      </c>
      <c r="C13" s="76" t="str">
        <f>IF($A$3=1,$A$13,$B$13)</f>
        <v>3. Financial result</v>
      </c>
      <c r="D13" s="203">
        <f t="shared" si="0"/>
        <v>253.203</v>
      </c>
      <c r="E13" s="77">
        <f t="shared" si="0"/>
        <v>300.99700000000001</v>
      </c>
      <c r="F13" s="203">
        <f t="shared" si="0"/>
        <v>244.375</v>
      </c>
      <c r="G13" s="78">
        <f>+G26+G49+G62</f>
        <v>133.035</v>
      </c>
      <c r="H13" s="203">
        <f t="shared" si="1"/>
        <v>277.25800000000004</v>
      </c>
      <c r="I13" s="77">
        <f t="shared" si="1"/>
        <v>304.61500000000001</v>
      </c>
      <c r="J13" s="203">
        <f t="shared" si="1"/>
        <v>318.82500000000005</v>
      </c>
      <c r="K13" s="237">
        <f t="shared" ref="K13" si="6">+K26+K49+K62</f>
        <v>341.63700000000006</v>
      </c>
      <c r="L13" s="203">
        <v>270.19299999999998</v>
      </c>
      <c r="M13" s="77">
        <f t="shared" si="2"/>
        <v>322.81299999999999</v>
      </c>
      <c r="N13" s="238">
        <f t="shared" si="2"/>
        <v>299.11200000000002</v>
      </c>
      <c r="O13" s="237">
        <f t="shared" ref="O13:P13" si="7">+O26+O49+O62</f>
        <v>326.697</v>
      </c>
      <c r="P13" s="237">
        <f t="shared" si="7"/>
        <v>271.64530000000002</v>
      </c>
    </row>
    <row r="14" spans="1:16" ht="15" customHeight="1" x14ac:dyDescent="0.2">
      <c r="A14" s="10" t="s">
        <v>14</v>
      </c>
      <c r="B14" s="10" t="s">
        <v>72</v>
      </c>
      <c r="C14" s="76" t="str">
        <f>IF($A$3=1,$A$14,$B$14)</f>
        <v>4. Other income</v>
      </c>
      <c r="D14" s="203">
        <f t="shared" si="0"/>
        <v>25.546000000000003</v>
      </c>
      <c r="E14" s="77">
        <f t="shared" si="0"/>
        <v>19.992000000000001</v>
      </c>
      <c r="F14" s="203">
        <f t="shared" si="0"/>
        <v>28.042000000000002</v>
      </c>
      <c r="G14" s="78">
        <f t="shared" si="0"/>
        <v>41.750999999999998</v>
      </c>
      <c r="H14" s="203">
        <f t="shared" si="1"/>
        <v>26.128</v>
      </c>
      <c r="I14" s="77">
        <f t="shared" si="1"/>
        <v>26.843999999999998</v>
      </c>
      <c r="J14" s="203">
        <f t="shared" si="1"/>
        <v>32.590000000000003</v>
      </c>
      <c r="K14" s="237">
        <f t="shared" ref="K14" si="8">+K27+K50+K63</f>
        <v>29.770999999999997</v>
      </c>
      <c r="L14" s="203">
        <v>42.244999999999997</v>
      </c>
      <c r="M14" s="77">
        <f t="shared" si="2"/>
        <v>39.714567609999989</v>
      </c>
      <c r="N14" s="238">
        <f t="shared" si="2"/>
        <v>14.95766839</v>
      </c>
      <c r="O14" s="237">
        <f t="shared" ref="O14:P14" si="9">+O27+O50+O63</f>
        <v>46.979002000000001</v>
      </c>
      <c r="P14" s="237">
        <f t="shared" si="9"/>
        <v>27.552999999999997</v>
      </c>
    </row>
    <row r="15" spans="1:16" ht="15.95" customHeight="1" x14ac:dyDescent="0.2">
      <c r="A15" s="10" t="s">
        <v>15</v>
      </c>
      <c r="B15" s="10" t="s">
        <v>73</v>
      </c>
      <c r="C15" s="74" t="str">
        <f>IF($A$3=1,$A$15,$B$15)</f>
        <v>Total income</v>
      </c>
      <c r="D15" s="204">
        <f t="shared" ref="D15:L15" si="10">++D14+D13+D12</f>
        <v>2357.5659999999998</v>
      </c>
      <c r="E15" s="75">
        <f t="shared" si="10"/>
        <v>2312.6769999999997</v>
      </c>
      <c r="F15" s="204">
        <f t="shared" si="10"/>
        <v>2278.88</v>
      </c>
      <c r="G15" s="75">
        <f t="shared" si="10"/>
        <v>2220.6330000000003</v>
      </c>
      <c r="H15" s="204">
        <f t="shared" si="10"/>
        <v>2534.2299999999996</v>
      </c>
      <c r="I15" s="75">
        <f t="shared" si="10"/>
        <v>2757.0309999999995</v>
      </c>
      <c r="J15" s="204">
        <f t="shared" si="10"/>
        <v>2439.4899999999998</v>
      </c>
      <c r="K15" s="75">
        <f t="shared" ref="K15" si="11">++K14+K13+K12</f>
        <v>2599.1689999999994</v>
      </c>
      <c r="L15" s="204">
        <f t="shared" si="10"/>
        <v>2511.2980000000002</v>
      </c>
      <c r="M15" s="75">
        <f>++M14+M13+M12</f>
        <v>2571.5065676100003</v>
      </c>
      <c r="N15" s="204">
        <f>++N14+N13+N12</f>
        <v>2270.5696683900001</v>
      </c>
      <c r="O15" s="75">
        <f>++O14+O13+O12</f>
        <v>2488.3880020000001</v>
      </c>
      <c r="P15" s="75">
        <f>++P14+P13+P12</f>
        <v>2511.7493000000004</v>
      </c>
    </row>
    <row r="16" spans="1:16" ht="15" customHeight="1" x14ac:dyDescent="0.2">
      <c r="A16" s="10" t="s">
        <v>113</v>
      </c>
      <c r="B16" s="10" t="s">
        <v>162</v>
      </c>
      <c r="C16" s="10" t="str">
        <f>IF($A$3=1,$A$16,$B$16)</f>
        <v>6. Expenses for claims/benefits</v>
      </c>
      <c r="D16" s="202">
        <f t="shared" ref="D16:G18" si="12">+D29+D52+D65</f>
        <v>-1679.683</v>
      </c>
      <c r="E16" s="21">
        <f t="shared" si="12"/>
        <v>-1668.9860000000001</v>
      </c>
      <c r="F16" s="202">
        <f t="shared" si="12"/>
        <v>-1646.8630000000001</v>
      </c>
      <c r="G16" s="22">
        <f t="shared" si="12"/>
        <v>-1540.433</v>
      </c>
      <c r="H16" s="202">
        <f t="shared" ref="H16:J18" si="13">+H29+H52+H65</f>
        <v>-1837.9169999999999</v>
      </c>
      <c r="I16" s="21">
        <f t="shared" si="13"/>
        <v>-2105.674</v>
      </c>
      <c r="J16" s="202">
        <f t="shared" si="13"/>
        <v>-1765.423</v>
      </c>
      <c r="K16" s="234">
        <f t="shared" ref="K16" si="14">+K29+K52+K65</f>
        <v>-1881.6659999999999</v>
      </c>
      <c r="L16" s="202">
        <v>-1819.7339999999999</v>
      </c>
      <c r="M16" s="21">
        <f t="shared" ref="M16:N18" si="15">+M29+M52+M65</f>
        <v>-1914.9549999999999</v>
      </c>
      <c r="N16" s="236">
        <f t="shared" si="15"/>
        <v>-1661.0250000000001</v>
      </c>
      <c r="O16" s="234">
        <f t="shared" ref="O16:P16" si="16">+O29+O52+O65</f>
        <v>-1814.838</v>
      </c>
      <c r="P16" s="234">
        <f t="shared" si="16"/>
        <v>-1833.797</v>
      </c>
    </row>
    <row r="17" spans="1:21" ht="15" customHeight="1" x14ac:dyDescent="0.2">
      <c r="A17" s="10" t="s">
        <v>161</v>
      </c>
      <c r="B17" s="10" t="s">
        <v>165</v>
      </c>
      <c r="C17" s="76" t="str">
        <f>IF($A$3=1,$A$17,$B$17)</f>
        <v>7. Acquisition and admin. expenses</v>
      </c>
      <c r="D17" s="203">
        <f t="shared" si="12"/>
        <v>-456.83000000000004</v>
      </c>
      <c r="E17" s="77">
        <f t="shared" si="12"/>
        <v>-440.23099999999999</v>
      </c>
      <c r="F17" s="203">
        <f t="shared" si="12"/>
        <v>-434.09</v>
      </c>
      <c r="G17" s="78">
        <f t="shared" si="12"/>
        <v>-421.48099999999999</v>
      </c>
      <c r="H17" s="203">
        <f t="shared" si="13"/>
        <v>-465.24200000000002</v>
      </c>
      <c r="I17" s="77">
        <f t="shared" si="13"/>
        <v>-444.47700000000003</v>
      </c>
      <c r="J17" s="203">
        <f t="shared" si="13"/>
        <v>-457.21099999999996</v>
      </c>
      <c r="K17" s="237">
        <f t="shared" ref="K17" si="17">+K30+K53+K66</f>
        <v>-448.58800000000002</v>
      </c>
      <c r="L17" s="203">
        <v>-472.85299999999995</v>
      </c>
      <c r="M17" s="77">
        <f t="shared" si="15"/>
        <v>-463.31600000000003</v>
      </c>
      <c r="N17" s="238">
        <f t="shared" si="15"/>
        <v>-441.99</v>
      </c>
      <c r="O17" s="237">
        <f t="shared" ref="O17:P17" si="18">+O30+O53+O66</f>
        <v>-488.15899999999999</v>
      </c>
      <c r="P17" s="237">
        <f t="shared" si="18"/>
        <v>-469.745</v>
      </c>
    </row>
    <row r="18" spans="1:21" ht="15" customHeight="1" x14ac:dyDescent="0.2">
      <c r="A18" s="10" t="s">
        <v>40</v>
      </c>
      <c r="B18" s="10" t="s">
        <v>74</v>
      </c>
      <c r="C18" s="76" t="str">
        <f>IF($A$3=1,$A$18,$B$18)</f>
        <v>8. Other expenses</v>
      </c>
      <c r="D18" s="203">
        <f t="shared" si="12"/>
        <v>-78.262999999999991</v>
      </c>
      <c r="E18" s="77">
        <f t="shared" si="12"/>
        <v>-64.058999999999997</v>
      </c>
      <c r="F18" s="203">
        <f t="shared" si="12"/>
        <v>-65.999000000000009</v>
      </c>
      <c r="G18" s="78">
        <f t="shared" si="12"/>
        <v>-113.839</v>
      </c>
      <c r="H18" s="203">
        <f t="shared" si="13"/>
        <v>-79.468999999999994</v>
      </c>
      <c r="I18" s="77">
        <f t="shared" si="13"/>
        <v>-56.408999999999999</v>
      </c>
      <c r="J18" s="203">
        <f t="shared" si="13"/>
        <v>-75.165999999999997</v>
      </c>
      <c r="K18" s="237">
        <f t="shared" ref="K18" si="19">+K31+K54+K67</f>
        <v>-148.94799999999998</v>
      </c>
      <c r="L18" s="203">
        <v>-59.346999999999994</v>
      </c>
      <c r="M18" s="77">
        <f t="shared" si="15"/>
        <v>-146.90739600000001</v>
      </c>
      <c r="N18" s="238">
        <f t="shared" si="15"/>
        <v>-57.326832000000003</v>
      </c>
      <c r="O18" s="237">
        <f t="shared" ref="O18:P18" si="20">+O31+O54+O67</f>
        <v>-146.17400000000001</v>
      </c>
      <c r="P18" s="237">
        <f t="shared" si="20"/>
        <v>-56.361000000000004</v>
      </c>
    </row>
    <row r="19" spans="1:21" ht="15.95" customHeight="1" thickBot="1" x14ac:dyDescent="0.25">
      <c r="A19" s="10" t="s">
        <v>16</v>
      </c>
      <c r="B19" s="10" t="s">
        <v>75</v>
      </c>
      <c r="C19" s="71" t="str">
        <f>IF($A$3=1,$A$19,$B$19)</f>
        <v>Total expenses</v>
      </c>
      <c r="D19" s="205">
        <f t="shared" ref="D19:L19" si="21">++D18+D17+D16</f>
        <v>-2214.7759999999998</v>
      </c>
      <c r="E19" s="72">
        <f t="shared" si="21"/>
        <v>-2173.2759999999998</v>
      </c>
      <c r="F19" s="205">
        <f t="shared" si="21"/>
        <v>-2146.9520000000002</v>
      </c>
      <c r="G19" s="72">
        <f t="shared" si="21"/>
        <v>-2075.7529999999997</v>
      </c>
      <c r="H19" s="205">
        <f t="shared" si="21"/>
        <v>-2382.6279999999997</v>
      </c>
      <c r="I19" s="72">
        <f t="shared" si="21"/>
        <v>-2606.56</v>
      </c>
      <c r="J19" s="205">
        <f t="shared" si="21"/>
        <v>-2297.8000000000002</v>
      </c>
      <c r="K19" s="72">
        <f t="shared" ref="K19" si="22">++K18+K17+K16</f>
        <v>-2479.2020000000002</v>
      </c>
      <c r="L19" s="205">
        <f t="shared" si="21"/>
        <v>-2351.9339999999997</v>
      </c>
      <c r="M19" s="72">
        <f>++M18+M17+M16</f>
        <v>-2525.1783960000002</v>
      </c>
      <c r="N19" s="205">
        <f>++N18+N17+N16</f>
        <v>-2160.3418320000001</v>
      </c>
      <c r="O19" s="72">
        <f>++O18+O17+O16</f>
        <v>-2449.1709999999998</v>
      </c>
      <c r="P19" s="72">
        <f>++P18+P17+P16</f>
        <v>-2359.9030000000002</v>
      </c>
    </row>
    <row r="20" spans="1:21" ht="15.95" customHeight="1" thickBot="1" x14ac:dyDescent="0.25">
      <c r="A20" s="10" t="s">
        <v>17</v>
      </c>
      <c r="B20" s="10" t="s">
        <v>76</v>
      </c>
      <c r="C20" s="199" t="str">
        <f>IF($A$3=1,$A$20,$B$20)</f>
        <v>Profit before taxes</v>
      </c>
      <c r="D20" s="206">
        <f t="shared" ref="D20:L20" si="23">++D15+D19</f>
        <v>142.78999999999996</v>
      </c>
      <c r="E20" s="200">
        <f t="shared" si="23"/>
        <v>139.40099999999984</v>
      </c>
      <c r="F20" s="206">
        <f t="shared" si="23"/>
        <v>131.92799999999988</v>
      </c>
      <c r="G20" s="200">
        <f t="shared" si="23"/>
        <v>144.88000000000056</v>
      </c>
      <c r="H20" s="206">
        <f t="shared" si="23"/>
        <v>151.60199999999986</v>
      </c>
      <c r="I20" s="200">
        <f t="shared" si="23"/>
        <v>150.47099999999955</v>
      </c>
      <c r="J20" s="206">
        <f t="shared" si="23"/>
        <v>141.6899999999996</v>
      </c>
      <c r="K20" s="200">
        <f t="shared" ref="K20" si="24">++K15+K19</f>
        <v>119.96699999999919</v>
      </c>
      <c r="L20" s="206">
        <f t="shared" si="23"/>
        <v>159.36400000000049</v>
      </c>
      <c r="M20" s="200">
        <f>++M15+M19</f>
        <v>46.328171610000027</v>
      </c>
      <c r="N20" s="206">
        <f>++N15+N19</f>
        <v>110.22783638999999</v>
      </c>
      <c r="O20" s="200">
        <f>++O15+O19</f>
        <v>39.217002000000321</v>
      </c>
      <c r="P20" s="200">
        <f>++P15+P19</f>
        <v>151.84630000000016</v>
      </c>
    </row>
    <row r="21" spans="1:21" x14ac:dyDescent="0.2">
      <c r="C21" s="10"/>
      <c r="D21" s="73"/>
      <c r="E21" s="73"/>
      <c r="F21" s="73"/>
      <c r="G21" s="73"/>
      <c r="H21" s="73"/>
      <c r="I21" s="73"/>
      <c r="J21" s="73"/>
      <c r="K21" s="73"/>
      <c r="L21" s="73"/>
      <c r="M21" s="73"/>
      <c r="N21" s="70"/>
      <c r="O21" s="70"/>
      <c r="P21" s="70"/>
      <c r="Q21" s="194"/>
      <c r="R21" s="194"/>
      <c r="S21" s="194"/>
      <c r="T21" s="194"/>
      <c r="U21" s="194"/>
    </row>
    <row r="22" spans="1:21" ht="14.25" customHeight="1" x14ac:dyDescent="0.2">
      <c r="C22" s="10"/>
      <c r="D22" s="258" t="str">
        <f>IF($A$3=1,$A$9,$B$9)</f>
        <v>Property &amp; Casualty</v>
      </c>
      <c r="E22" s="258"/>
      <c r="F22" s="258"/>
      <c r="G22" s="258"/>
      <c r="H22" s="258"/>
      <c r="I22" s="258"/>
      <c r="J22" s="258"/>
      <c r="K22" s="258"/>
      <c r="L22" s="17"/>
      <c r="M22" s="17"/>
      <c r="N22" s="70"/>
      <c r="O22" s="70"/>
      <c r="P22" s="70"/>
      <c r="Q22" s="194"/>
      <c r="R22" s="194"/>
      <c r="S22" s="194"/>
      <c r="T22" s="194"/>
      <c r="U22" s="194"/>
    </row>
    <row r="23" spans="1:21" ht="15.75" customHeight="1" thickBot="1" x14ac:dyDescent="0.25">
      <c r="C23" s="197"/>
      <c r="D23" s="201" t="str">
        <f t="shared" ref="D23:K23" si="25">+D10</f>
        <v>Q1 11</v>
      </c>
      <c r="E23" s="198" t="str">
        <f t="shared" si="25"/>
        <v>Q2 11</v>
      </c>
      <c r="F23" s="201" t="str">
        <f t="shared" si="25"/>
        <v>Q3 11</v>
      </c>
      <c r="G23" s="198" t="str">
        <f t="shared" si="25"/>
        <v>Q4 11</v>
      </c>
      <c r="H23" s="201" t="str">
        <f t="shared" si="25"/>
        <v>Q1 12</v>
      </c>
      <c r="I23" s="198" t="str">
        <f t="shared" si="25"/>
        <v>Q2 12</v>
      </c>
      <c r="J23" s="201" t="str">
        <f t="shared" si="25"/>
        <v>Q3 12</v>
      </c>
      <c r="K23" s="198" t="str">
        <f t="shared" si="25"/>
        <v>Q4 12</v>
      </c>
      <c r="L23" s="228" t="s">
        <v>201</v>
      </c>
      <c r="M23" s="198" t="str">
        <f>+M10</f>
        <v>Q2 13</v>
      </c>
      <c r="N23" s="228" t="str">
        <f>+N10</f>
        <v>Q3 13</v>
      </c>
      <c r="O23" s="198" t="s">
        <v>209</v>
      </c>
      <c r="P23" s="198" t="s">
        <v>212</v>
      </c>
      <c r="Q23" s="194"/>
      <c r="R23" s="194"/>
      <c r="S23" s="194"/>
      <c r="T23" s="194"/>
      <c r="U23" s="194"/>
    </row>
    <row r="24" spans="1:21" ht="15" customHeight="1" x14ac:dyDescent="0.2">
      <c r="C24" s="10" t="str">
        <f>IF($A$3=1,$A$11,$B$11)</f>
        <v>1. Gross premiums written</v>
      </c>
      <c r="D24" s="202">
        <v>1468.097</v>
      </c>
      <c r="E24" s="21">
        <v>1093.7159999999999</v>
      </c>
      <c r="F24" s="202">
        <v>1042.597</v>
      </c>
      <c r="G24" s="22">
        <f>974.905</f>
        <v>974.90499999999997</v>
      </c>
      <c r="H24" s="202">
        <v>1528.53</v>
      </c>
      <c r="I24" s="21">
        <v>1093.902</v>
      </c>
      <c r="J24" s="202">
        <v>1064.4190000000001</v>
      </c>
      <c r="K24" s="22">
        <v>986.59</v>
      </c>
      <c r="L24" s="202">
        <v>1501.8776220000002</v>
      </c>
      <c r="M24" s="22">
        <v>1116.0293779999997</v>
      </c>
      <c r="N24" s="236">
        <v>999.10389999999995</v>
      </c>
      <c r="O24" s="70">
        <v>1001.3658900000001</v>
      </c>
      <c r="P24" s="70">
        <v>1474.4341962700005</v>
      </c>
      <c r="Q24" s="194"/>
      <c r="R24" s="194"/>
      <c r="S24" s="194"/>
      <c r="T24" s="194"/>
      <c r="U24" s="194"/>
    </row>
    <row r="25" spans="1:21" ht="15" customHeight="1" x14ac:dyDescent="0.2">
      <c r="C25" s="76" t="str">
        <f>IF($A$3=1,$A$12,$B$12)</f>
        <v>2. Net earned premiums</v>
      </c>
      <c r="D25" s="203">
        <v>966.22699999999998</v>
      </c>
      <c r="E25" s="77">
        <v>960.62099999999998</v>
      </c>
      <c r="F25" s="203">
        <v>975.428</v>
      </c>
      <c r="G25" s="78">
        <v>942.471</v>
      </c>
      <c r="H25" s="203">
        <v>1039.0719999999999</v>
      </c>
      <c r="I25" s="77">
        <v>988.07299999999998</v>
      </c>
      <c r="J25" s="203">
        <v>1015.634</v>
      </c>
      <c r="K25" s="78">
        <v>991.18499999999995</v>
      </c>
      <c r="L25" s="203">
        <v>1020.489</v>
      </c>
      <c r="M25" s="78">
        <v>1001.688</v>
      </c>
      <c r="N25" s="238">
        <v>933.80200000000002</v>
      </c>
      <c r="O25" s="237">
        <v>954.03800000000001</v>
      </c>
      <c r="P25" s="237">
        <v>979.13599999999997</v>
      </c>
      <c r="Q25" s="194"/>
      <c r="R25" s="194"/>
      <c r="S25" s="194"/>
      <c r="T25" s="194"/>
      <c r="U25" s="194"/>
    </row>
    <row r="26" spans="1:21" ht="15" customHeight="1" x14ac:dyDescent="0.2">
      <c r="C26" s="76" t="str">
        <f>IF($A$3=1,$A$13,$B$13)</f>
        <v>3. Financial result</v>
      </c>
      <c r="D26" s="203">
        <f>41.026+1.533</f>
        <v>42.559000000000005</v>
      </c>
      <c r="E26" s="77">
        <v>71.941000000000003</v>
      </c>
      <c r="F26" s="203">
        <v>69.867999999999995</v>
      </c>
      <c r="G26" s="78">
        <v>17.672999999999998</v>
      </c>
      <c r="H26" s="238">
        <v>44.561</v>
      </c>
      <c r="I26" s="237">
        <v>63.963999999999999</v>
      </c>
      <c r="J26" s="238">
        <v>62.498999999999995</v>
      </c>
      <c r="K26" s="233">
        <v>101.096</v>
      </c>
      <c r="L26" s="203">
        <v>47.677999999999997</v>
      </c>
      <c r="M26" s="78">
        <v>71.506</v>
      </c>
      <c r="N26" s="238">
        <v>54.112000000000002</v>
      </c>
      <c r="O26" s="237">
        <v>89.884</v>
      </c>
      <c r="P26" s="237">
        <v>60.204999999999998</v>
      </c>
      <c r="Q26" s="194"/>
      <c r="R26" s="194"/>
      <c r="S26" s="194"/>
      <c r="T26" s="194"/>
      <c r="U26" s="194"/>
    </row>
    <row r="27" spans="1:21" ht="15" customHeight="1" x14ac:dyDescent="0.2">
      <c r="C27" s="76" t="str">
        <f>IF($A$3=1,$A$14,$B$14)</f>
        <v>4. Other income</v>
      </c>
      <c r="D27" s="203">
        <v>17.045000000000002</v>
      </c>
      <c r="E27" s="77">
        <v>10.833</v>
      </c>
      <c r="F27" s="203">
        <v>15.243</v>
      </c>
      <c r="G27" s="78">
        <v>29.006</v>
      </c>
      <c r="H27" s="203">
        <f>15.735</f>
        <v>15.734999999999999</v>
      </c>
      <c r="I27" s="77">
        <v>17.331</v>
      </c>
      <c r="J27" s="203">
        <v>23.908000000000001</v>
      </c>
      <c r="K27" s="78">
        <v>15.772</v>
      </c>
      <c r="L27" s="203">
        <v>23.219000000000001</v>
      </c>
      <c r="M27" s="78">
        <v>25.380384609999997</v>
      </c>
      <c r="N27" s="238">
        <v>8.4368533899999996</v>
      </c>
      <c r="O27" s="237">
        <v>28.187000000000001</v>
      </c>
      <c r="P27" s="237">
        <v>17.088999999999999</v>
      </c>
      <c r="Q27" s="194"/>
      <c r="R27" s="194"/>
      <c r="S27" s="194"/>
      <c r="T27" s="194"/>
      <c r="U27" s="194"/>
    </row>
    <row r="28" spans="1:21" ht="15.75" customHeight="1" x14ac:dyDescent="0.2">
      <c r="C28" s="74" t="str">
        <f>IF($A$3=1,$A$15,$B$15)</f>
        <v>Total income</v>
      </c>
      <c r="D28" s="204">
        <f t="shared" ref="D28:L28" si="26">++D27+D26+D25</f>
        <v>1025.8309999999999</v>
      </c>
      <c r="E28" s="75">
        <f t="shared" si="26"/>
        <v>1043.395</v>
      </c>
      <c r="F28" s="204">
        <f t="shared" si="26"/>
        <v>1060.539</v>
      </c>
      <c r="G28" s="75">
        <f t="shared" si="26"/>
        <v>989.15</v>
      </c>
      <c r="H28" s="204">
        <f t="shared" si="26"/>
        <v>1099.3679999999999</v>
      </c>
      <c r="I28" s="75">
        <f t="shared" si="26"/>
        <v>1069.3679999999999</v>
      </c>
      <c r="J28" s="204">
        <f t="shared" si="26"/>
        <v>1102.0409999999999</v>
      </c>
      <c r="K28" s="75">
        <f t="shared" si="26"/>
        <v>1108.0529999999999</v>
      </c>
      <c r="L28" s="204">
        <f t="shared" si="26"/>
        <v>1091.386</v>
      </c>
      <c r="M28" s="75">
        <f>++M27+M26+M25</f>
        <v>1098.5743846099999</v>
      </c>
      <c r="N28" s="204">
        <f>++N27+N26+N25</f>
        <v>996.35085339</v>
      </c>
      <c r="O28" s="75">
        <f>++O27+O26+O25</f>
        <v>1072.1089999999999</v>
      </c>
      <c r="P28" s="75">
        <f>++P27+P26+P25</f>
        <v>1056.43</v>
      </c>
      <c r="Q28" s="194"/>
      <c r="R28" s="194"/>
      <c r="S28" s="194"/>
      <c r="T28" s="194"/>
      <c r="U28" s="194"/>
    </row>
    <row r="29" spans="1:21" ht="15" customHeight="1" x14ac:dyDescent="0.2">
      <c r="C29" s="10" t="str">
        <f>IF($A$3=1,$A$16,$B$16)</f>
        <v>6. Expenses for claims/benefits</v>
      </c>
      <c r="D29" s="202">
        <v>-618.93399999999997</v>
      </c>
      <c r="E29" s="21">
        <v>-640.221</v>
      </c>
      <c r="F29" s="202">
        <v>-657.61099999999999</v>
      </c>
      <c r="G29" s="22">
        <v>-614.5</v>
      </c>
      <c r="H29" s="202">
        <v>-679.39800000000002</v>
      </c>
      <c r="I29" s="21">
        <v>-655.26199999999994</v>
      </c>
      <c r="J29" s="202">
        <v>-689.17399999999998</v>
      </c>
      <c r="K29" s="22">
        <v>-632.34400000000005</v>
      </c>
      <c r="L29" s="202">
        <v>-670.654</v>
      </c>
      <c r="M29" s="21">
        <v>-721.60900000000004</v>
      </c>
      <c r="N29" s="236">
        <v>-683.20899999999995</v>
      </c>
      <c r="O29" s="234">
        <v>-638.64099999999996</v>
      </c>
      <c r="P29" s="234">
        <v>-639.31500000000005</v>
      </c>
      <c r="Q29" s="194"/>
      <c r="R29" s="194"/>
      <c r="S29" s="194"/>
      <c r="T29" s="194"/>
      <c r="U29" s="194"/>
    </row>
    <row r="30" spans="1:21" ht="15" customHeight="1" x14ac:dyDescent="0.2">
      <c r="C30" s="76" t="str">
        <f>IF($A$3=1,$A$17,$B$17)</f>
        <v>7. Acquisition and admin. expenses</v>
      </c>
      <c r="D30" s="203">
        <v>-295.55900000000003</v>
      </c>
      <c r="E30" s="77">
        <v>-262.16399999999999</v>
      </c>
      <c r="F30" s="203">
        <v>-270.959</v>
      </c>
      <c r="G30" s="78">
        <v>-251.977</v>
      </c>
      <c r="H30" s="203">
        <v>-296.37700000000001</v>
      </c>
      <c r="I30" s="77">
        <v>-281.51600000000002</v>
      </c>
      <c r="J30" s="203">
        <v>-283.947</v>
      </c>
      <c r="K30" s="78">
        <v>-269.10500000000002</v>
      </c>
      <c r="L30" s="203">
        <v>-298.29899999999998</v>
      </c>
      <c r="M30" s="77">
        <v>-294.58800000000002</v>
      </c>
      <c r="N30" s="238">
        <v>-265.04300000000001</v>
      </c>
      <c r="O30" s="237">
        <v>-311.76299999999998</v>
      </c>
      <c r="P30" s="237">
        <v>-291.76499999999999</v>
      </c>
      <c r="Q30" s="194"/>
      <c r="R30" s="194"/>
      <c r="S30" s="194"/>
      <c r="T30" s="194"/>
      <c r="U30" s="194"/>
    </row>
    <row r="31" spans="1:21" ht="15" customHeight="1" x14ac:dyDescent="0.2">
      <c r="C31" s="76" t="str">
        <f>IF($A$3=1,$A$18,$B$18)</f>
        <v>8. Other expenses</v>
      </c>
      <c r="D31" s="203">
        <v>-57.250999999999998</v>
      </c>
      <c r="E31" s="77">
        <v>-46.311</v>
      </c>
      <c r="F31" s="203">
        <v>-42.085999999999999</v>
      </c>
      <c r="G31" s="78">
        <v>-89.814999999999998</v>
      </c>
      <c r="H31" s="203">
        <v>-54.417999999999999</v>
      </c>
      <c r="I31" s="77">
        <v>-34.829000000000001</v>
      </c>
      <c r="J31" s="203">
        <v>-55.42</v>
      </c>
      <c r="K31" s="78">
        <v>-116.107</v>
      </c>
      <c r="L31" s="203">
        <v>-41.040999999999997</v>
      </c>
      <c r="M31" s="77">
        <v>-124.603916</v>
      </c>
      <c r="N31" s="238">
        <v>-35.040312000000007</v>
      </c>
      <c r="O31" s="237">
        <v>-116.65900000000001</v>
      </c>
      <c r="P31" s="237">
        <v>-33.173999999999999</v>
      </c>
      <c r="Q31" s="194"/>
      <c r="R31" s="194"/>
      <c r="S31" s="194"/>
      <c r="T31" s="194"/>
      <c r="U31" s="194"/>
    </row>
    <row r="32" spans="1:21" ht="15.75" customHeight="1" thickBot="1" x14ac:dyDescent="0.25">
      <c r="C32" s="71" t="str">
        <f>IF($A$3=1,$A$19,$B$19)</f>
        <v>Total expenses</v>
      </c>
      <c r="D32" s="205">
        <f t="shared" ref="D32:L32" si="27">++D31+D30+D29</f>
        <v>-971.74399999999991</v>
      </c>
      <c r="E32" s="72">
        <f t="shared" si="27"/>
        <v>-948.69599999999991</v>
      </c>
      <c r="F32" s="205">
        <f t="shared" si="27"/>
        <v>-970.65599999999995</v>
      </c>
      <c r="G32" s="72">
        <f t="shared" si="27"/>
        <v>-956.29200000000003</v>
      </c>
      <c r="H32" s="205">
        <f t="shared" si="27"/>
        <v>-1030.193</v>
      </c>
      <c r="I32" s="72">
        <f t="shared" si="27"/>
        <v>-971.60699999999997</v>
      </c>
      <c r="J32" s="205">
        <f t="shared" si="27"/>
        <v>-1028.5409999999999</v>
      </c>
      <c r="K32" s="72">
        <f t="shared" si="27"/>
        <v>-1017.556</v>
      </c>
      <c r="L32" s="205">
        <f t="shared" si="27"/>
        <v>-1009.9939999999999</v>
      </c>
      <c r="M32" s="72">
        <f>++M31+M30+M29</f>
        <v>-1140.8009160000001</v>
      </c>
      <c r="N32" s="205">
        <f>++N31+N30+N29</f>
        <v>-983.29231200000004</v>
      </c>
      <c r="O32" s="72">
        <f>++O31+O30+O29</f>
        <v>-1067.0629999999999</v>
      </c>
      <c r="P32" s="72">
        <f>++P31+P30+P29</f>
        <v>-964.25400000000002</v>
      </c>
      <c r="Q32" s="194"/>
      <c r="R32" s="194"/>
      <c r="S32" s="194"/>
      <c r="T32" s="194"/>
      <c r="U32" s="194"/>
    </row>
    <row r="33" spans="1:21" ht="15.75" customHeight="1" thickBot="1" x14ac:dyDescent="0.25">
      <c r="C33" s="199" t="str">
        <f>IF($A$3=1,$A$20,$B$20)</f>
        <v>Profit before taxes</v>
      </c>
      <c r="D33" s="206">
        <f t="shared" ref="D33:J33" si="28">++D28+D32</f>
        <v>54.086999999999989</v>
      </c>
      <c r="E33" s="200">
        <f t="shared" si="28"/>
        <v>94.699000000000069</v>
      </c>
      <c r="F33" s="206">
        <f t="shared" si="28"/>
        <v>89.883000000000038</v>
      </c>
      <c r="G33" s="200">
        <f t="shared" si="28"/>
        <v>32.857999999999947</v>
      </c>
      <c r="H33" s="206">
        <f t="shared" si="28"/>
        <v>69.174999999999955</v>
      </c>
      <c r="I33" s="200">
        <f t="shared" si="28"/>
        <v>97.760999999999967</v>
      </c>
      <c r="J33" s="206">
        <f t="shared" si="28"/>
        <v>73.5</v>
      </c>
      <c r="K33" s="200">
        <f>+K28+K32</f>
        <v>90.496999999999844</v>
      </c>
      <c r="L33" s="206">
        <f>++L28+L32</f>
        <v>81.392000000000053</v>
      </c>
      <c r="M33" s="200">
        <f>++M28+M32</f>
        <v>-42.226531390000218</v>
      </c>
      <c r="N33" s="206">
        <f>++N28+N32</f>
        <v>13.058541389999959</v>
      </c>
      <c r="O33" s="200">
        <f>++O28+O32</f>
        <v>5.0460000000000491</v>
      </c>
      <c r="P33" s="200">
        <f>++P28+P32</f>
        <v>92.176000000000045</v>
      </c>
      <c r="Q33" s="194"/>
      <c r="R33" s="194"/>
      <c r="S33" s="194"/>
      <c r="T33" s="194"/>
      <c r="U33" s="194"/>
    </row>
    <row r="34" spans="1:21" x14ac:dyDescent="0.2">
      <c r="C34" s="194"/>
      <c r="D34" s="70"/>
      <c r="E34" s="70"/>
      <c r="F34" s="70"/>
      <c r="G34" s="70"/>
      <c r="H34" s="70"/>
      <c r="I34" s="70"/>
      <c r="J34" s="70"/>
      <c r="K34" s="70"/>
      <c r="L34" s="73"/>
      <c r="M34" s="73"/>
      <c r="N34" s="70"/>
      <c r="O34" s="70"/>
      <c r="P34" s="70"/>
      <c r="Q34" s="194"/>
      <c r="R34" s="194"/>
      <c r="S34" s="194"/>
      <c r="T34" s="194"/>
      <c r="U34" s="194"/>
    </row>
    <row r="35" spans="1:21" x14ac:dyDescent="0.2">
      <c r="C35" s="194"/>
      <c r="D35" s="70"/>
      <c r="E35" s="70"/>
      <c r="F35" s="70"/>
      <c r="G35" s="70"/>
      <c r="H35" s="70"/>
      <c r="I35" s="70"/>
      <c r="J35" s="70"/>
      <c r="K35" s="70"/>
      <c r="L35" s="70"/>
      <c r="M35" s="73"/>
      <c r="N35" s="70"/>
      <c r="O35" s="70"/>
      <c r="P35" s="70"/>
      <c r="Q35" s="194"/>
      <c r="R35" s="194"/>
      <c r="S35" s="194"/>
      <c r="T35" s="194"/>
      <c r="U35" s="194"/>
    </row>
    <row r="36" spans="1:21" x14ac:dyDescent="0.2">
      <c r="C36" s="194"/>
      <c r="D36" s="70"/>
      <c r="E36" s="70"/>
      <c r="F36" s="70"/>
      <c r="G36" s="70"/>
      <c r="H36" s="70"/>
      <c r="I36" s="70"/>
      <c r="J36" s="70"/>
      <c r="K36" s="70"/>
      <c r="L36" s="70"/>
      <c r="M36" s="70"/>
      <c r="N36" s="70"/>
      <c r="O36" s="70"/>
      <c r="P36" s="70"/>
      <c r="Q36" s="194"/>
      <c r="R36" s="194"/>
      <c r="S36" s="194"/>
      <c r="T36" s="194"/>
      <c r="U36" s="194"/>
    </row>
    <row r="37" spans="1:21" x14ac:dyDescent="0.2">
      <c r="C37" s="194"/>
      <c r="D37" s="70"/>
      <c r="E37" s="70"/>
      <c r="F37" s="70"/>
      <c r="G37" s="70"/>
      <c r="H37" s="70"/>
      <c r="I37" s="70"/>
      <c r="J37" s="70"/>
      <c r="K37" s="70"/>
      <c r="L37" s="70"/>
      <c r="M37" s="70"/>
      <c r="N37" s="70"/>
      <c r="O37" s="70"/>
      <c r="P37" s="70"/>
      <c r="Q37" s="194"/>
      <c r="R37" s="194"/>
      <c r="S37" s="194"/>
      <c r="T37" s="194"/>
      <c r="U37" s="194"/>
    </row>
    <row r="38" spans="1:21" x14ac:dyDescent="0.2">
      <c r="C38" s="194"/>
      <c r="D38" s="70"/>
      <c r="E38" s="70"/>
      <c r="F38" s="70"/>
      <c r="G38" s="70"/>
      <c r="H38" s="70"/>
      <c r="I38" s="70"/>
      <c r="J38" s="70"/>
      <c r="K38" s="70"/>
      <c r="L38" s="70"/>
      <c r="M38" s="70"/>
      <c r="N38" s="70"/>
      <c r="O38" s="70"/>
      <c r="P38" s="70"/>
      <c r="Q38" s="194"/>
      <c r="R38" s="194"/>
      <c r="S38" s="194"/>
      <c r="T38" s="194"/>
      <c r="U38" s="194"/>
    </row>
    <row r="39" spans="1:21" x14ac:dyDescent="0.2">
      <c r="C39" s="194"/>
      <c r="D39" s="70"/>
      <c r="E39" s="70"/>
      <c r="F39" s="70"/>
      <c r="G39" s="70"/>
      <c r="H39" s="70"/>
      <c r="I39" s="70"/>
      <c r="J39" s="70"/>
      <c r="K39" s="70"/>
      <c r="L39" s="70"/>
      <c r="M39" s="70"/>
      <c r="N39" s="70"/>
      <c r="O39" s="70"/>
      <c r="P39" s="70"/>
      <c r="Q39" s="194"/>
      <c r="R39" s="194"/>
      <c r="S39" s="194"/>
      <c r="T39" s="194"/>
      <c r="U39" s="194"/>
    </row>
    <row r="40" spans="1:21" x14ac:dyDescent="0.2">
      <c r="C40" s="194"/>
      <c r="D40" s="70"/>
      <c r="E40" s="70"/>
      <c r="F40" s="70"/>
      <c r="G40" s="70"/>
      <c r="H40" s="70"/>
      <c r="I40" s="70"/>
      <c r="J40" s="70"/>
      <c r="K40" s="70"/>
      <c r="L40" s="70"/>
      <c r="M40" s="70"/>
      <c r="N40" s="70"/>
      <c r="O40" s="70"/>
      <c r="P40" s="70"/>
      <c r="Q40" s="194"/>
      <c r="R40" s="194"/>
      <c r="S40" s="194"/>
      <c r="T40" s="194"/>
      <c r="U40" s="194"/>
    </row>
    <row r="41" spans="1:21" x14ac:dyDescent="0.2">
      <c r="C41" s="194"/>
      <c r="D41" s="70"/>
      <c r="E41" s="70"/>
      <c r="F41" s="70"/>
      <c r="G41" s="70"/>
      <c r="H41" s="70"/>
      <c r="I41" s="70"/>
      <c r="J41" s="70"/>
      <c r="K41" s="70"/>
      <c r="L41" s="70"/>
      <c r="M41" s="70"/>
      <c r="N41" s="70"/>
      <c r="O41" s="70"/>
      <c r="P41" s="70"/>
      <c r="Q41" s="194"/>
      <c r="R41" s="194"/>
      <c r="S41" s="194"/>
      <c r="T41" s="194"/>
      <c r="U41" s="194"/>
    </row>
    <row r="42" spans="1:21" x14ac:dyDescent="0.2">
      <c r="C42" s="194"/>
      <c r="D42" s="70"/>
      <c r="E42" s="70"/>
      <c r="F42" s="70"/>
      <c r="G42" s="70"/>
      <c r="H42" s="70"/>
      <c r="I42" s="70"/>
      <c r="J42" s="70"/>
      <c r="K42" s="70"/>
      <c r="L42" s="70"/>
      <c r="M42" s="70"/>
      <c r="N42" s="70"/>
      <c r="O42" s="70"/>
      <c r="P42" s="70"/>
      <c r="Q42" s="194"/>
      <c r="R42" s="194"/>
      <c r="S42" s="194"/>
      <c r="T42" s="194"/>
      <c r="U42" s="194"/>
    </row>
    <row r="43" spans="1:21" x14ac:dyDescent="0.2">
      <c r="C43" s="194"/>
      <c r="D43" s="70"/>
      <c r="E43" s="70"/>
      <c r="F43" s="70"/>
      <c r="G43" s="70"/>
      <c r="H43" s="70"/>
      <c r="I43" s="70"/>
      <c r="J43" s="70"/>
      <c r="K43" s="70"/>
      <c r="L43" s="70"/>
      <c r="M43" s="70"/>
      <c r="N43" s="70"/>
      <c r="O43" s="70"/>
      <c r="P43" s="70"/>
      <c r="Q43" s="194"/>
      <c r="R43" s="194"/>
      <c r="S43" s="194"/>
      <c r="T43" s="194"/>
      <c r="U43" s="194"/>
    </row>
    <row r="44" spans="1:21" x14ac:dyDescent="0.2">
      <c r="C44" s="194"/>
      <c r="D44" s="70"/>
      <c r="E44" s="70"/>
      <c r="F44" s="70"/>
      <c r="G44" s="70"/>
      <c r="H44" s="70"/>
      <c r="I44" s="70"/>
      <c r="J44" s="70"/>
      <c r="K44" s="70"/>
      <c r="L44" s="70"/>
      <c r="M44" s="70"/>
      <c r="N44" s="70"/>
      <c r="O44" s="70"/>
      <c r="P44" s="70"/>
      <c r="Q44" s="194"/>
      <c r="R44" s="194"/>
      <c r="S44" s="194"/>
      <c r="T44" s="194"/>
      <c r="U44" s="194"/>
    </row>
    <row r="45" spans="1:21" ht="15.95" customHeight="1" x14ac:dyDescent="0.2">
      <c r="A45" s="12" t="s">
        <v>42</v>
      </c>
      <c r="B45" s="12" t="s">
        <v>94</v>
      </c>
      <c r="C45" s="10"/>
      <c r="D45" s="258" t="str">
        <f>IF($A$3=1,$A$10,$B$10)</f>
        <v>Life</v>
      </c>
      <c r="E45" s="258"/>
      <c r="F45" s="258"/>
      <c r="G45" s="258"/>
      <c r="H45" s="258"/>
      <c r="I45" s="258"/>
      <c r="J45" s="258"/>
      <c r="K45" s="258"/>
      <c r="L45" s="70"/>
      <c r="M45" s="70"/>
      <c r="N45" s="12"/>
      <c r="O45" s="12"/>
      <c r="P45" s="12"/>
    </row>
    <row r="46" spans="1:21" ht="15.95" customHeight="1" thickBot="1" x14ac:dyDescent="0.25">
      <c r="C46" s="197"/>
      <c r="D46" s="201" t="str">
        <f t="shared" ref="D46:P46" si="29">+D$10</f>
        <v>Q1 11</v>
      </c>
      <c r="E46" s="198" t="str">
        <f t="shared" si="29"/>
        <v>Q2 11</v>
      </c>
      <c r="F46" s="201" t="str">
        <f t="shared" si="29"/>
        <v>Q3 11</v>
      </c>
      <c r="G46" s="198" t="str">
        <f t="shared" si="29"/>
        <v>Q4 11</v>
      </c>
      <c r="H46" s="201" t="str">
        <f t="shared" si="29"/>
        <v>Q1 12</v>
      </c>
      <c r="I46" s="198" t="str">
        <f t="shared" si="29"/>
        <v>Q2 12</v>
      </c>
      <c r="J46" s="201" t="str">
        <f t="shared" si="29"/>
        <v>Q3 12</v>
      </c>
      <c r="K46" s="198" t="str">
        <f t="shared" si="29"/>
        <v>Q4 12</v>
      </c>
      <c r="L46" s="228" t="s">
        <v>201</v>
      </c>
      <c r="M46" s="198" t="str">
        <f t="shared" si="29"/>
        <v>Q2 13</v>
      </c>
      <c r="N46" s="228" t="str">
        <f t="shared" si="29"/>
        <v>Q3 13</v>
      </c>
      <c r="O46" s="242" t="str">
        <f t="shared" si="29"/>
        <v>Q4 13</v>
      </c>
      <c r="P46" s="242" t="str">
        <f t="shared" si="29"/>
        <v>Q1 14</v>
      </c>
    </row>
    <row r="47" spans="1:21" ht="15" customHeight="1" x14ac:dyDescent="0.2">
      <c r="C47" s="10" t="str">
        <f>IF($A$3=1,$A$11,$B$11)</f>
        <v>1. Gross premiums written</v>
      </c>
      <c r="D47" s="202">
        <v>1043.049</v>
      </c>
      <c r="E47" s="21">
        <v>943.63</v>
      </c>
      <c r="F47" s="202">
        <v>941.12599999999998</v>
      </c>
      <c r="G47" s="22">
        <v>1016.379</v>
      </c>
      <c r="H47" s="202">
        <v>1120.0840000000001</v>
      </c>
      <c r="I47" s="21">
        <v>1346.143</v>
      </c>
      <c r="J47" s="202">
        <v>974.17700000000002</v>
      </c>
      <c r="K47" s="22">
        <v>1140.672</v>
      </c>
      <c r="L47" s="202">
        <v>1102.6379629999999</v>
      </c>
      <c r="M47" s="21">
        <v>1109.9790370000001</v>
      </c>
      <c r="N47" s="236">
        <v>916.75745000000018</v>
      </c>
      <c r="O47" s="234">
        <v>1072.99821</v>
      </c>
      <c r="P47" s="234">
        <v>1154.1383136699999</v>
      </c>
    </row>
    <row r="48" spans="1:21" ht="15" customHeight="1" x14ac:dyDescent="0.2">
      <c r="C48" s="76" t="str">
        <f>IF($A$3=1,$A$12,$B$12)</f>
        <v>2. Net earned premiums</v>
      </c>
      <c r="D48" s="203">
        <v>1023.813</v>
      </c>
      <c r="E48" s="77">
        <v>942.97900000000004</v>
      </c>
      <c r="F48" s="203">
        <v>942.34299999999996</v>
      </c>
      <c r="G48" s="78">
        <v>1006.965</v>
      </c>
      <c r="H48" s="203">
        <v>1099.4359999999999</v>
      </c>
      <c r="I48" s="77">
        <v>1344.375</v>
      </c>
      <c r="J48" s="203">
        <v>977.28700000000003</v>
      </c>
      <c r="K48" s="78">
        <v>1135.952</v>
      </c>
      <c r="L48" s="203">
        <v>1079.7660000000001</v>
      </c>
      <c r="M48" s="77">
        <v>1108.4929999999999</v>
      </c>
      <c r="N48" s="238">
        <v>922.66600000000005</v>
      </c>
      <c r="O48" s="237">
        <v>1057.702</v>
      </c>
      <c r="P48" s="237">
        <v>1132.441</v>
      </c>
    </row>
    <row r="49" spans="3:27" ht="15" customHeight="1" x14ac:dyDescent="0.2">
      <c r="C49" s="76" t="str">
        <f>IF($A$3=1,$A$13,$B$13)</f>
        <v>3. Financial result</v>
      </c>
      <c r="D49" s="203">
        <f>204.472+0.255</f>
        <v>204.727</v>
      </c>
      <c r="E49" s="77">
        <v>216.703</v>
      </c>
      <c r="F49" s="203">
        <v>169.21</v>
      </c>
      <c r="G49" s="78">
        <v>99.706000000000003</v>
      </c>
      <c r="H49" s="238">
        <v>226.03400000000002</v>
      </c>
      <c r="I49" s="237">
        <v>234.27199999999999</v>
      </c>
      <c r="J49" s="238">
        <v>246.66800000000001</v>
      </c>
      <c r="K49" s="233">
        <v>246.43100000000001</v>
      </c>
      <c r="L49" s="203">
        <v>214.64500000000001</v>
      </c>
      <c r="M49" s="77">
        <v>244.54499999999999</v>
      </c>
      <c r="N49" s="238">
        <v>252.001</v>
      </c>
      <c r="O49" s="237">
        <v>225.19300000000001</v>
      </c>
      <c r="P49" s="237">
        <v>204.31010000000001</v>
      </c>
    </row>
    <row r="50" spans="3:27" ht="15" customHeight="1" x14ac:dyDescent="0.2">
      <c r="C50" s="76" t="str">
        <f>IF($A$3=1,$A$14,$B$14)</f>
        <v>4. Other income</v>
      </c>
      <c r="D50" s="203">
        <v>8.4779999999999998</v>
      </c>
      <c r="E50" s="77">
        <v>9.157</v>
      </c>
      <c r="F50" s="203">
        <v>12.798</v>
      </c>
      <c r="G50" s="78">
        <v>12.744</v>
      </c>
      <c r="H50" s="203">
        <v>9.9879999999999995</v>
      </c>
      <c r="I50" s="77">
        <v>8.7249999999999996</v>
      </c>
      <c r="J50" s="203">
        <v>8.5909999999999993</v>
      </c>
      <c r="K50" s="78">
        <v>13.384</v>
      </c>
      <c r="L50" s="203">
        <v>18.972999999999999</v>
      </c>
      <c r="M50" s="77">
        <v>14.322029999999998</v>
      </c>
      <c r="N50" s="238">
        <v>6.504970000000001</v>
      </c>
      <c r="O50" s="237">
        <v>18.696999999999999</v>
      </c>
      <c r="P50" s="237">
        <v>10.458</v>
      </c>
    </row>
    <row r="51" spans="3:27" ht="15.95" customHeight="1" x14ac:dyDescent="0.2">
      <c r="C51" s="74" t="str">
        <f>IF($A$3=1,$A$15,$B$15)</f>
        <v>Total income</v>
      </c>
      <c r="D51" s="204">
        <f t="shared" ref="D51:L51" si="30">++D50+D49+D48</f>
        <v>1237.018</v>
      </c>
      <c r="E51" s="75">
        <f t="shared" si="30"/>
        <v>1168.8389999999999</v>
      </c>
      <c r="F51" s="204">
        <f t="shared" si="30"/>
        <v>1124.3509999999999</v>
      </c>
      <c r="G51" s="75">
        <f t="shared" si="30"/>
        <v>1119.415</v>
      </c>
      <c r="H51" s="204">
        <f t="shared" si="30"/>
        <v>1335.4579999999999</v>
      </c>
      <c r="I51" s="75">
        <f t="shared" si="30"/>
        <v>1587.3720000000001</v>
      </c>
      <c r="J51" s="204">
        <f t="shared" si="30"/>
        <v>1232.546</v>
      </c>
      <c r="K51" s="75">
        <f t="shared" si="30"/>
        <v>1395.7670000000001</v>
      </c>
      <c r="L51" s="204">
        <f t="shared" si="30"/>
        <v>1313.384</v>
      </c>
      <c r="M51" s="75">
        <f>++M50+M49+M48</f>
        <v>1367.3600299999998</v>
      </c>
      <c r="N51" s="204">
        <f>++N50+N49+N48</f>
        <v>1181.1719700000001</v>
      </c>
      <c r="O51" s="75">
        <f>++O50+O49+O48</f>
        <v>1301.5920000000001</v>
      </c>
      <c r="P51" s="75">
        <f>++P50+P49+P48</f>
        <v>1347.2091</v>
      </c>
    </row>
    <row r="52" spans="3:27" ht="15" customHeight="1" x14ac:dyDescent="0.2">
      <c r="C52" s="10" t="str">
        <f>IF($A$3=1,$A$16,$B$16)</f>
        <v>6. Expenses for claims/benefits</v>
      </c>
      <c r="D52" s="202">
        <v>-986.53</v>
      </c>
      <c r="E52" s="21">
        <v>-949.18200000000002</v>
      </c>
      <c r="F52" s="202">
        <v>-927.07</v>
      </c>
      <c r="G52" s="22">
        <v>-833.005</v>
      </c>
      <c r="H52" s="236">
        <v>-1081.0530000000001</v>
      </c>
      <c r="I52" s="234">
        <v>-1373.347</v>
      </c>
      <c r="J52" s="236">
        <v>-998.21100000000001</v>
      </c>
      <c r="K52" s="235">
        <v>-1161.28</v>
      </c>
      <c r="L52" s="202">
        <v>-1071.508</v>
      </c>
      <c r="M52" s="21">
        <v>-1104.105</v>
      </c>
      <c r="N52" s="236">
        <v>-901.28200000000004</v>
      </c>
      <c r="O52" s="234">
        <v>-1085.9549999999999</v>
      </c>
      <c r="P52" s="234">
        <v>-1111.337</v>
      </c>
    </row>
    <row r="53" spans="3:27" ht="15" customHeight="1" x14ac:dyDescent="0.2">
      <c r="C53" s="76" t="str">
        <f>IF($A$3=1,$A$17,$B$17)</f>
        <v>7. Acquisition and admin. expenses</v>
      </c>
      <c r="D53" s="203">
        <v>-151.84899999999999</v>
      </c>
      <c r="E53" s="77">
        <v>-168.12799999999999</v>
      </c>
      <c r="F53" s="203">
        <v>-150.53899999999999</v>
      </c>
      <c r="G53" s="78">
        <v>-157.95099999999999</v>
      </c>
      <c r="H53" s="203">
        <v>-158.428</v>
      </c>
      <c r="I53" s="77">
        <v>-151.459</v>
      </c>
      <c r="J53" s="203">
        <v>-160.977</v>
      </c>
      <c r="K53" s="78">
        <v>-168.46199999999999</v>
      </c>
      <c r="L53" s="203">
        <v>-163.27099999999999</v>
      </c>
      <c r="M53" s="77">
        <v>-157.29900000000001</v>
      </c>
      <c r="N53" s="238">
        <v>-164.07</v>
      </c>
      <c r="O53" s="237">
        <v>-165.09899999999999</v>
      </c>
      <c r="P53" s="237">
        <v>-165.46899999999999</v>
      </c>
    </row>
    <row r="54" spans="3:27" ht="15" customHeight="1" x14ac:dyDescent="0.2">
      <c r="C54" s="76" t="str">
        <f>IF($A$3=1,$A$18,$B$18)</f>
        <v>8. Other expenses</v>
      </c>
      <c r="D54" s="203">
        <v>-20.84</v>
      </c>
      <c r="E54" s="77">
        <v>-17.321999999999999</v>
      </c>
      <c r="F54" s="203">
        <v>-23.733000000000001</v>
      </c>
      <c r="G54" s="78">
        <v>-23.690999999999999</v>
      </c>
      <c r="H54" s="203">
        <v>-24.798999999999999</v>
      </c>
      <c r="I54" s="77">
        <v>-21.317</v>
      </c>
      <c r="J54" s="203">
        <v>-19.46</v>
      </c>
      <c r="K54" s="78">
        <v>-30.972999999999999</v>
      </c>
      <c r="L54" s="203">
        <v>-17.887</v>
      </c>
      <c r="M54" s="77">
        <v>-21.855310999999997</v>
      </c>
      <c r="N54" s="238">
        <v>-21.535689000000001</v>
      </c>
      <c r="O54" s="237">
        <v>-27.344999999999999</v>
      </c>
      <c r="P54" s="237">
        <v>-22.731000000000002</v>
      </c>
    </row>
    <row r="55" spans="3:27" ht="15.95" customHeight="1" thickBot="1" x14ac:dyDescent="0.25">
      <c r="C55" s="71" t="str">
        <f>IF($A$3=1,$A$19,$B$19)</f>
        <v>Total expenses</v>
      </c>
      <c r="D55" s="205">
        <f t="shared" ref="D55:L55" si="31">++D54+D53+D52</f>
        <v>-1159.2190000000001</v>
      </c>
      <c r="E55" s="72">
        <f t="shared" si="31"/>
        <v>-1134.6320000000001</v>
      </c>
      <c r="F55" s="205">
        <f t="shared" si="31"/>
        <v>-1101.3420000000001</v>
      </c>
      <c r="G55" s="72">
        <f t="shared" si="31"/>
        <v>-1014.6469999999999</v>
      </c>
      <c r="H55" s="205">
        <f t="shared" si="31"/>
        <v>-1264.2800000000002</v>
      </c>
      <c r="I55" s="72">
        <f t="shared" si="31"/>
        <v>-1546.123</v>
      </c>
      <c r="J55" s="205">
        <f t="shared" si="31"/>
        <v>-1178.6480000000001</v>
      </c>
      <c r="K55" s="72">
        <f t="shared" si="31"/>
        <v>-1360.7149999999999</v>
      </c>
      <c r="L55" s="205">
        <f t="shared" si="31"/>
        <v>-1252.6659999999999</v>
      </c>
      <c r="M55" s="72">
        <f>++M54+M53+M52</f>
        <v>-1283.259311</v>
      </c>
      <c r="N55" s="205">
        <f>++N54+N53+N52</f>
        <v>-1086.8876890000001</v>
      </c>
      <c r="O55" s="72">
        <f>++O54+O53+O52</f>
        <v>-1278.3989999999999</v>
      </c>
      <c r="P55" s="72">
        <f>++P54+P53+P52</f>
        <v>-1299.537</v>
      </c>
    </row>
    <row r="56" spans="3:27" ht="15.95" customHeight="1" thickBot="1" x14ac:dyDescent="0.25">
      <c r="C56" s="199" t="str">
        <f>IF($A$3=1,$A$20,$B$20)</f>
        <v>Profit before taxes</v>
      </c>
      <c r="D56" s="206">
        <f t="shared" ref="D56:J56" si="32">++D51+D55</f>
        <v>77.798999999999978</v>
      </c>
      <c r="E56" s="200">
        <f t="shared" si="32"/>
        <v>34.20699999999988</v>
      </c>
      <c r="F56" s="206">
        <f t="shared" si="32"/>
        <v>23.008999999999787</v>
      </c>
      <c r="G56" s="200">
        <f t="shared" si="32"/>
        <v>104.76800000000003</v>
      </c>
      <c r="H56" s="206">
        <f t="shared" si="32"/>
        <v>71.177999999999656</v>
      </c>
      <c r="I56" s="200">
        <f t="shared" si="32"/>
        <v>41.249000000000024</v>
      </c>
      <c r="J56" s="206">
        <f t="shared" si="32"/>
        <v>53.897999999999911</v>
      </c>
      <c r="K56" s="200">
        <f>+K51+K55</f>
        <v>35.052000000000135</v>
      </c>
      <c r="L56" s="206">
        <f>++L51+L55</f>
        <v>60.718000000000075</v>
      </c>
      <c r="M56" s="200">
        <f>++M51+M55</f>
        <v>84.100718999999799</v>
      </c>
      <c r="N56" s="206">
        <f>++N51+N55</f>
        <v>94.284280999999964</v>
      </c>
      <c r="O56" s="200">
        <f>++O51+O55</f>
        <v>23.193000000000211</v>
      </c>
      <c r="P56" s="200">
        <f>++P51+P55</f>
        <v>47.6721</v>
      </c>
    </row>
    <row r="57" spans="3:27" x14ac:dyDescent="0.2">
      <c r="D57" s="195"/>
      <c r="E57" s="195"/>
      <c r="F57" s="195"/>
      <c r="G57" s="195"/>
      <c r="L57" s="70"/>
      <c r="M57" s="70"/>
    </row>
    <row r="58" spans="3:27" ht="12.75" customHeight="1" x14ac:dyDescent="0.2">
      <c r="C58" s="10"/>
      <c r="D58" s="258" t="str">
        <f>IF($A$3=1,$A$45,$B$45)</f>
        <v>Health</v>
      </c>
      <c r="E58" s="258"/>
      <c r="F58" s="258"/>
      <c r="G58" s="258"/>
      <c r="H58" s="258"/>
      <c r="I58" s="258"/>
      <c r="J58" s="258"/>
      <c r="K58" s="258"/>
      <c r="L58" s="70"/>
      <c r="M58" s="70"/>
    </row>
    <row r="59" spans="3:27" ht="15.75" customHeight="1" thickBot="1" x14ac:dyDescent="0.25">
      <c r="C59" s="197"/>
      <c r="D59" s="201" t="str">
        <f t="shared" ref="D59:P59" si="33">+D$10</f>
        <v>Q1 11</v>
      </c>
      <c r="E59" s="198" t="str">
        <f t="shared" si="33"/>
        <v>Q2 11</v>
      </c>
      <c r="F59" s="201" t="str">
        <f t="shared" si="33"/>
        <v>Q3 11</v>
      </c>
      <c r="G59" s="198" t="str">
        <f t="shared" si="33"/>
        <v>Q4 11</v>
      </c>
      <c r="H59" s="201" t="str">
        <f t="shared" si="33"/>
        <v>Q1 12</v>
      </c>
      <c r="I59" s="198" t="str">
        <f t="shared" si="33"/>
        <v>Q2 12</v>
      </c>
      <c r="J59" s="201" t="str">
        <f t="shared" si="33"/>
        <v>Q3 12</v>
      </c>
      <c r="K59" s="198" t="str">
        <f t="shared" si="33"/>
        <v>Q4 12</v>
      </c>
      <c r="L59" s="228" t="s">
        <v>201</v>
      </c>
      <c r="M59" s="198" t="str">
        <f t="shared" si="33"/>
        <v>Q2 13</v>
      </c>
      <c r="N59" s="228" t="str">
        <f t="shared" si="33"/>
        <v>Q3 13</v>
      </c>
      <c r="O59" s="242" t="str">
        <f t="shared" si="33"/>
        <v>Q4 13</v>
      </c>
      <c r="P59" s="242" t="str">
        <f t="shared" si="33"/>
        <v>Q1 14</v>
      </c>
      <c r="Q59" s="79"/>
      <c r="R59" s="79"/>
      <c r="S59" s="79"/>
      <c r="T59" s="79"/>
      <c r="U59" s="79"/>
      <c r="AA59" s="79"/>
    </row>
    <row r="60" spans="3:27" ht="15" customHeight="1" x14ac:dyDescent="0.2">
      <c r="C60" s="10" t="str">
        <f>IF($A$3=1,$A$11,$B$11)</f>
        <v>1. Gross premiums written</v>
      </c>
      <c r="D60" s="202">
        <v>92.257000000000005</v>
      </c>
      <c r="E60" s="21">
        <v>88.465000000000003</v>
      </c>
      <c r="F60" s="202">
        <v>89.177999999999997</v>
      </c>
      <c r="G60" s="22">
        <v>90.251999999999995</v>
      </c>
      <c r="H60" s="202">
        <v>97.843000000000004</v>
      </c>
      <c r="I60" s="21">
        <v>96.352000000000004</v>
      </c>
      <c r="J60" s="202">
        <v>104.041</v>
      </c>
      <c r="K60" s="22">
        <v>93.274000000000001</v>
      </c>
      <c r="L60" s="202">
        <v>100.70803600000001</v>
      </c>
      <c r="M60" s="21">
        <v>98.435963999999998</v>
      </c>
      <c r="N60" s="236">
        <v>104.586</v>
      </c>
      <c r="O60" s="234">
        <v>94.094700000000017</v>
      </c>
      <c r="P60" s="234">
        <v>102.57726799999999</v>
      </c>
      <c r="Q60" s="79"/>
      <c r="R60" s="79"/>
      <c r="S60" s="79"/>
      <c r="T60" s="79"/>
      <c r="U60" s="79"/>
      <c r="AA60" s="79"/>
    </row>
    <row r="61" spans="3:27" ht="15" customHeight="1" x14ac:dyDescent="0.2">
      <c r="C61" s="76" t="str">
        <f>IF($A$3=1,$A$12,$B$12)</f>
        <v>2. Net earned premiums</v>
      </c>
      <c r="D61" s="203">
        <v>88.777000000000001</v>
      </c>
      <c r="E61" s="77">
        <v>88.087999999999994</v>
      </c>
      <c r="F61" s="203">
        <v>88.691999999999993</v>
      </c>
      <c r="G61" s="78">
        <v>96.411000000000001</v>
      </c>
      <c r="H61" s="203">
        <v>92.335999999999999</v>
      </c>
      <c r="I61" s="77">
        <v>93.123999999999995</v>
      </c>
      <c r="J61" s="203">
        <v>95.153999999999996</v>
      </c>
      <c r="K61" s="78">
        <v>100.624</v>
      </c>
      <c r="L61" s="203">
        <v>98.605000000000004</v>
      </c>
      <c r="M61" s="77">
        <v>98.798000000000002</v>
      </c>
      <c r="N61" s="238">
        <v>100.032</v>
      </c>
      <c r="O61" s="237">
        <v>102.97199999999999</v>
      </c>
      <c r="P61" s="237">
        <v>100.974</v>
      </c>
      <c r="Q61" s="79"/>
      <c r="R61" s="79"/>
      <c r="S61" s="79"/>
      <c r="T61" s="79"/>
      <c r="U61" s="79"/>
      <c r="AA61" s="79"/>
    </row>
    <row r="62" spans="3:27" ht="15" customHeight="1" x14ac:dyDescent="0.2">
      <c r="C62" s="76" t="str">
        <f>IF($A$3=1,$A$13,$B$13)</f>
        <v>3. Financial result</v>
      </c>
      <c r="D62" s="203">
        <f>5.917+0</f>
        <v>5.9169999999999998</v>
      </c>
      <c r="E62" s="77">
        <v>12.353</v>
      </c>
      <c r="F62" s="203">
        <v>5.2969999999999997</v>
      </c>
      <c r="G62" s="78">
        <v>15.656000000000001</v>
      </c>
      <c r="H62" s="238">
        <v>6.6630000000000003</v>
      </c>
      <c r="I62" s="237">
        <v>6.3789999999999996</v>
      </c>
      <c r="J62" s="238">
        <v>9.6579999999999995</v>
      </c>
      <c r="K62" s="233">
        <v>-5.89</v>
      </c>
      <c r="L62" s="203">
        <v>7.87</v>
      </c>
      <c r="M62" s="77">
        <v>6.7619999999999996</v>
      </c>
      <c r="N62" s="238">
        <v>-7.0010000000000003</v>
      </c>
      <c r="O62" s="237">
        <v>11.62</v>
      </c>
      <c r="P62" s="237">
        <v>7.1302000000000003</v>
      </c>
      <c r="Q62" s="79"/>
      <c r="R62" s="79"/>
      <c r="S62" s="79"/>
      <c r="T62" s="79"/>
      <c r="U62" s="79"/>
      <c r="AA62" s="79"/>
    </row>
    <row r="63" spans="3:27" ht="15" customHeight="1" x14ac:dyDescent="0.2">
      <c r="C63" s="76" t="str">
        <f>IF($A$3=1,$A$14,$B$14)</f>
        <v>4. Other income</v>
      </c>
      <c r="D63" s="203">
        <v>2.3E-2</v>
      </c>
      <c r="E63" s="77">
        <v>2E-3</v>
      </c>
      <c r="F63" s="203">
        <v>1E-3</v>
      </c>
      <c r="G63" s="78">
        <v>1E-3</v>
      </c>
      <c r="H63" s="203">
        <v>0.40500000000000003</v>
      </c>
      <c r="I63" s="77">
        <v>0.78800000000000003</v>
      </c>
      <c r="J63" s="203">
        <v>9.0999999999999998E-2</v>
      </c>
      <c r="K63" s="78">
        <v>0.61499999999999999</v>
      </c>
      <c r="L63" s="203">
        <v>5.2999999999999999E-2</v>
      </c>
      <c r="M63" s="77">
        <v>1.2152999999999999E-2</v>
      </c>
      <c r="N63" s="238">
        <v>1.5844999999999998E-2</v>
      </c>
      <c r="O63" s="237">
        <v>9.5002000000000003E-2</v>
      </c>
      <c r="P63" s="237">
        <v>6.0000000000000001E-3</v>
      </c>
      <c r="Q63" s="79"/>
      <c r="R63" s="79"/>
      <c r="S63" s="79"/>
      <c r="T63" s="79"/>
      <c r="U63" s="79"/>
      <c r="AA63" s="79"/>
    </row>
    <row r="64" spans="3:27" ht="15.75" customHeight="1" x14ac:dyDescent="0.2">
      <c r="C64" s="74" t="str">
        <f>IF($A$3=1,$A$15,$B$15)</f>
        <v>Total income</v>
      </c>
      <c r="D64" s="204">
        <f t="shared" ref="D64:L64" si="34">++D63+D62+D61</f>
        <v>94.716999999999999</v>
      </c>
      <c r="E64" s="75">
        <f t="shared" si="34"/>
        <v>100.443</v>
      </c>
      <c r="F64" s="204">
        <f t="shared" si="34"/>
        <v>93.99</v>
      </c>
      <c r="G64" s="75">
        <f t="shared" si="34"/>
        <v>112.068</v>
      </c>
      <c r="H64" s="204">
        <f t="shared" si="34"/>
        <v>99.403999999999996</v>
      </c>
      <c r="I64" s="75">
        <f t="shared" si="34"/>
        <v>100.291</v>
      </c>
      <c r="J64" s="204">
        <f t="shared" si="34"/>
        <v>104.90299999999999</v>
      </c>
      <c r="K64" s="75">
        <f t="shared" si="34"/>
        <v>95.34899999999999</v>
      </c>
      <c r="L64" s="204">
        <f t="shared" si="34"/>
        <v>106.52800000000001</v>
      </c>
      <c r="M64" s="75">
        <f>++M63+M62+M61</f>
        <v>105.572153</v>
      </c>
      <c r="N64" s="204">
        <f>++N63+N62+N61</f>
        <v>93.04684499999999</v>
      </c>
      <c r="O64" s="75">
        <f>++O63+O62+O61</f>
        <v>114.68700199999999</v>
      </c>
      <c r="P64" s="75">
        <f>++P63+P62+P61</f>
        <v>108.11020000000001</v>
      </c>
      <c r="Q64" s="79"/>
      <c r="R64" s="79"/>
      <c r="S64" s="79"/>
      <c r="T64" s="79"/>
      <c r="U64" s="79"/>
      <c r="AA64" s="79"/>
    </row>
    <row r="65" spans="3:27" ht="15" customHeight="1" x14ac:dyDescent="0.2">
      <c r="C65" s="10" t="str">
        <f>IF($A$3=1,$A$16,$B$16)</f>
        <v>6. Expenses for claims/benefits</v>
      </c>
      <c r="D65" s="202">
        <v>-74.218999999999994</v>
      </c>
      <c r="E65" s="21">
        <v>-79.582999999999998</v>
      </c>
      <c r="F65" s="202">
        <v>-62.182000000000002</v>
      </c>
      <c r="G65" s="22">
        <v>-92.927999999999997</v>
      </c>
      <c r="H65" s="202">
        <v>-77.465999999999994</v>
      </c>
      <c r="I65" s="21">
        <v>-77.064999999999998</v>
      </c>
      <c r="J65" s="202">
        <v>-78.037999999999997</v>
      </c>
      <c r="K65" s="22">
        <v>-88.042000000000002</v>
      </c>
      <c r="L65" s="202">
        <v>-77.572000000000003</v>
      </c>
      <c r="M65" s="21">
        <v>-89.241</v>
      </c>
      <c r="N65" s="236">
        <v>-76.534000000000006</v>
      </c>
      <c r="O65" s="234">
        <v>-90.242000000000004</v>
      </c>
      <c r="P65" s="234">
        <v>-83.144999999999996</v>
      </c>
      <c r="Q65" s="79"/>
      <c r="R65" s="79"/>
      <c r="S65" s="79"/>
      <c r="T65" s="79"/>
      <c r="U65" s="79"/>
      <c r="AA65" s="79"/>
    </row>
    <row r="66" spans="3:27" ht="15" customHeight="1" x14ac:dyDescent="0.2">
      <c r="C66" s="76" t="str">
        <f>IF($A$3=1,$A$17,$B$17)</f>
        <v>7. Acquisition and admin. expenses</v>
      </c>
      <c r="D66" s="203">
        <v>-9.4220000000000006</v>
      </c>
      <c r="E66" s="77">
        <v>-9.9390000000000001</v>
      </c>
      <c r="F66" s="203">
        <v>-12.592000000000001</v>
      </c>
      <c r="G66" s="78">
        <v>-11.553000000000001</v>
      </c>
      <c r="H66" s="203">
        <v>-10.436999999999999</v>
      </c>
      <c r="I66" s="77">
        <v>-11.502000000000001</v>
      </c>
      <c r="J66" s="203">
        <v>-12.287000000000001</v>
      </c>
      <c r="K66" s="78">
        <v>-11.021000000000001</v>
      </c>
      <c r="L66" s="203">
        <v>-11.282999999999999</v>
      </c>
      <c r="M66" s="77">
        <v>-11.429</v>
      </c>
      <c r="N66" s="238">
        <v>-12.877000000000001</v>
      </c>
      <c r="O66" s="237">
        <v>-11.297000000000001</v>
      </c>
      <c r="P66" s="237">
        <v>-12.510999999999999</v>
      </c>
      <c r="Q66" s="79"/>
      <c r="R66" s="79"/>
      <c r="S66" s="79"/>
      <c r="T66" s="79"/>
      <c r="U66" s="79"/>
      <c r="AA66" s="79"/>
    </row>
    <row r="67" spans="3:27" ht="15" customHeight="1" x14ac:dyDescent="0.2">
      <c r="C67" s="76" t="str">
        <f>IF($A$3=1,$A$18,$B$18)</f>
        <v>8. Other expenses</v>
      </c>
      <c r="D67" s="203">
        <v>-0.17199999999999999</v>
      </c>
      <c r="E67" s="77">
        <v>-0.42599999999999999</v>
      </c>
      <c r="F67" s="203">
        <v>-0.18</v>
      </c>
      <c r="G67" s="78">
        <v>-0.33300000000000002</v>
      </c>
      <c r="H67" s="203">
        <v>-0.252</v>
      </c>
      <c r="I67" s="77">
        <v>-0.26300000000000001</v>
      </c>
      <c r="J67" s="203">
        <v>-0.28599999999999998</v>
      </c>
      <c r="K67" s="78">
        <v>-1.8680000000000001</v>
      </c>
      <c r="L67" s="203">
        <v>-0.41899999999999998</v>
      </c>
      <c r="M67" s="77">
        <v>-0.44816899999999998</v>
      </c>
      <c r="N67" s="238">
        <v>-0.75083100000000003</v>
      </c>
      <c r="O67" s="237">
        <v>-2.17</v>
      </c>
      <c r="P67" s="237">
        <v>-0.45600000000000002</v>
      </c>
      <c r="Q67" s="79"/>
      <c r="R67" s="79"/>
      <c r="S67" s="79"/>
      <c r="T67" s="79"/>
      <c r="U67" s="79"/>
      <c r="AA67" s="79"/>
    </row>
    <row r="68" spans="3:27" ht="15.75" customHeight="1" thickBot="1" x14ac:dyDescent="0.25">
      <c r="C68" s="71" t="str">
        <f>IF($A$3=1,$A$19,$B$19)</f>
        <v>Total expenses</v>
      </c>
      <c r="D68" s="205">
        <f t="shared" ref="D68:L68" si="35">++D67+D66+D65</f>
        <v>-83.812999999999988</v>
      </c>
      <c r="E68" s="72">
        <f t="shared" si="35"/>
        <v>-89.947999999999993</v>
      </c>
      <c r="F68" s="205">
        <f t="shared" si="35"/>
        <v>-74.954000000000008</v>
      </c>
      <c r="G68" s="72">
        <f t="shared" si="35"/>
        <v>-104.81399999999999</v>
      </c>
      <c r="H68" s="205">
        <f t="shared" si="35"/>
        <v>-88.155000000000001</v>
      </c>
      <c r="I68" s="72">
        <f t="shared" si="35"/>
        <v>-88.83</v>
      </c>
      <c r="J68" s="205">
        <f t="shared" si="35"/>
        <v>-90.61099999999999</v>
      </c>
      <c r="K68" s="72">
        <f t="shared" si="35"/>
        <v>-100.931</v>
      </c>
      <c r="L68" s="205">
        <f t="shared" si="35"/>
        <v>-89.274000000000001</v>
      </c>
      <c r="M68" s="72">
        <f>++M67+M66+M65</f>
        <v>-101.11816899999999</v>
      </c>
      <c r="N68" s="205">
        <f>++N67+N66+N65</f>
        <v>-90.161831000000006</v>
      </c>
      <c r="O68" s="72">
        <f>++O67+O66+O65</f>
        <v>-103.709</v>
      </c>
      <c r="P68" s="72">
        <f>++P67+P66+P65</f>
        <v>-96.111999999999995</v>
      </c>
      <c r="Q68" s="79"/>
      <c r="R68" s="79"/>
      <c r="S68" s="79"/>
      <c r="T68" s="79"/>
      <c r="U68" s="79"/>
      <c r="AA68" s="79"/>
    </row>
    <row r="69" spans="3:27" ht="15.75" customHeight="1" thickBot="1" x14ac:dyDescent="0.25">
      <c r="C69" s="199" t="str">
        <f>IF($A$3=1,$A$20,$B$20)</f>
        <v>Profit before taxes</v>
      </c>
      <c r="D69" s="206">
        <f t="shared" ref="D69:J69" si="36">++D64+D68</f>
        <v>10.904000000000011</v>
      </c>
      <c r="E69" s="200">
        <f t="shared" si="36"/>
        <v>10.495000000000005</v>
      </c>
      <c r="F69" s="206">
        <f t="shared" si="36"/>
        <v>19.035999999999987</v>
      </c>
      <c r="G69" s="200">
        <f t="shared" si="36"/>
        <v>7.2540000000000049</v>
      </c>
      <c r="H69" s="206">
        <f t="shared" si="36"/>
        <v>11.248999999999995</v>
      </c>
      <c r="I69" s="200">
        <f t="shared" si="36"/>
        <v>11.460999999999999</v>
      </c>
      <c r="J69" s="206">
        <f t="shared" si="36"/>
        <v>14.292000000000002</v>
      </c>
      <c r="K69" s="200">
        <f>+K64+K68</f>
        <v>-5.5820000000000078</v>
      </c>
      <c r="L69" s="206">
        <f>++L64+L68</f>
        <v>17.254000000000005</v>
      </c>
      <c r="M69" s="200">
        <f>++M64+M68</f>
        <v>4.4539840000000055</v>
      </c>
      <c r="N69" s="206">
        <f>++N64+N68</f>
        <v>2.885013999999984</v>
      </c>
      <c r="O69" s="200">
        <f>++O64+O68</f>
        <v>10.978001999999989</v>
      </c>
      <c r="P69" s="200">
        <f>++P64+P68</f>
        <v>11.998200000000011</v>
      </c>
      <c r="Q69" s="79"/>
      <c r="R69" s="79"/>
      <c r="S69" s="79"/>
      <c r="T69" s="79"/>
      <c r="AA69" s="79"/>
    </row>
    <row r="70" spans="3:27" x14ac:dyDescent="0.2">
      <c r="L70" s="70"/>
      <c r="M70" s="70"/>
    </row>
    <row r="71" spans="3:27" x14ac:dyDescent="0.2">
      <c r="L71" s="70"/>
      <c r="M71" s="70"/>
      <c r="Q71" s="79"/>
      <c r="R71" s="79"/>
      <c r="S71" s="79"/>
      <c r="T71" s="79"/>
      <c r="U71" s="79"/>
    </row>
    <row r="72" spans="3:27" x14ac:dyDescent="0.2">
      <c r="L72" s="70"/>
      <c r="M72" s="70"/>
      <c r="Q72" s="79"/>
      <c r="R72" s="79"/>
      <c r="S72" s="79"/>
      <c r="T72" s="79"/>
      <c r="U72" s="79"/>
    </row>
    <row r="73" spans="3:27" x14ac:dyDescent="0.2">
      <c r="L73" s="70"/>
      <c r="M73" s="70"/>
      <c r="Q73" s="79"/>
      <c r="R73" s="79"/>
      <c r="S73" s="79"/>
      <c r="T73" s="79"/>
      <c r="U73" s="79"/>
    </row>
    <row r="74" spans="3:27" x14ac:dyDescent="0.2">
      <c r="L74" s="70"/>
      <c r="M74" s="70"/>
      <c r="Q74" s="79"/>
      <c r="R74" s="79"/>
      <c r="S74" s="79"/>
      <c r="T74" s="79"/>
      <c r="U74" s="79"/>
    </row>
    <row r="75" spans="3:27" x14ac:dyDescent="0.2">
      <c r="L75" s="70"/>
      <c r="M75" s="70"/>
      <c r="Q75" s="79"/>
      <c r="R75" s="79"/>
      <c r="S75" s="79"/>
      <c r="T75" s="79"/>
      <c r="U75" s="79"/>
    </row>
    <row r="76" spans="3:27" x14ac:dyDescent="0.2">
      <c r="L76" s="70"/>
      <c r="M76" s="70"/>
      <c r="Q76" s="79"/>
      <c r="R76" s="79"/>
      <c r="S76" s="79"/>
      <c r="T76" s="79"/>
      <c r="U76" s="79"/>
    </row>
    <row r="77" spans="3:27" x14ac:dyDescent="0.2">
      <c r="Q77" s="79"/>
      <c r="R77" s="79"/>
      <c r="S77" s="79"/>
      <c r="T77" s="79"/>
      <c r="U77" s="79"/>
    </row>
    <row r="78" spans="3:27" x14ac:dyDescent="0.2">
      <c r="Q78" s="79"/>
      <c r="R78" s="79"/>
      <c r="S78" s="79"/>
      <c r="T78" s="79"/>
      <c r="U78" s="79"/>
    </row>
    <row r="79" spans="3:27" x14ac:dyDescent="0.2">
      <c r="Q79" s="79"/>
      <c r="R79" s="79"/>
      <c r="S79" s="79"/>
      <c r="T79" s="79"/>
      <c r="U79" s="79"/>
    </row>
    <row r="80" spans="3:27" x14ac:dyDescent="0.2">
      <c r="Q80" s="79"/>
      <c r="R80" s="79"/>
      <c r="S80" s="79"/>
      <c r="T80" s="79"/>
      <c r="U80" s="79"/>
    </row>
    <row r="81" spans="17:21" x14ac:dyDescent="0.2">
      <c r="Q81" s="79"/>
      <c r="R81" s="79"/>
      <c r="S81" s="79"/>
      <c r="T81" s="79"/>
      <c r="U81" s="79"/>
    </row>
    <row r="82" spans="17:21" x14ac:dyDescent="0.2">
      <c r="Q82" s="79"/>
      <c r="R82" s="79"/>
      <c r="S82" s="79"/>
      <c r="T82" s="79"/>
      <c r="U82" s="79"/>
    </row>
  </sheetData>
  <mergeCells count="4">
    <mergeCell ref="D9:K9"/>
    <mergeCell ref="D22:K22"/>
    <mergeCell ref="D45:K45"/>
    <mergeCell ref="D58:K58"/>
  </mergeCells>
  <phoneticPr fontId="0" type="noConversion"/>
  <pageMargins left="0.63" right="0.53" top="0.56000000000000005" bottom="0.54" header="0.4921259845" footer="0.26"/>
  <pageSetup paperSize="9" fitToHeight="0" orientation="landscape" r:id="rId1"/>
  <headerFooter alignWithMargins="0">
    <oddFooter>&amp;CSegmentbericht Geschäftsbereiche - Quartal&amp;RSeite &amp;P</oddFooter>
  </headerFooter>
  <rowBreaks count="1" manualBreakCount="1">
    <brk id="35" min="2"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3" r:id="rId4" name="Drop Down 3">
              <controlPr locked="0" defaultSize="0" autoLine="0" autoPict="0">
                <anchor moveWithCells="1">
                  <from>
                    <xdr:col>8</xdr:col>
                    <xdr:colOff>400050</xdr:colOff>
                    <xdr:row>2</xdr:row>
                    <xdr:rowOff>161925</xdr:rowOff>
                  </from>
                  <to>
                    <xdr:col>11</xdr:col>
                    <xdr:colOff>0</xdr:colOff>
                    <xdr:row>4</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AC158"/>
  <sheetViews>
    <sheetView tabSelected="1" view="pageBreakPreview" topLeftCell="C1" zoomScaleNormal="100" zoomScaleSheetLayoutView="100" workbookViewId="0">
      <selection activeCell="U42" sqref="U42"/>
    </sheetView>
  </sheetViews>
  <sheetFormatPr baseColWidth="10" defaultRowHeight="11.25" outlineLevelCol="1" x14ac:dyDescent="0.2"/>
  <cols>
    <col min="1" max="1" width="32" style="9" hidden="1" customWidth="1" outlineLevel="1"/>
    <col min="2" max="2" width="34.140625" style="9" hidden="1" customWidth="1" outlineLevel="1"/>
    <col min="3" max="3" width="32.28515625" style="9" customWidth="1" collapsed="1"/>
    <col min="4" max="6" width="7.7109375" style="9" customWidth="1"/>
    <col min="7" max="7" width="7.85546875" style="9" customWidth="1"/>
    <col min="8" max="11" width="7.7109375" style="9" customWidth="1"/>
    <col min="12" max="28" width="6.5703125" style="12" customWidth="1"/>
    <col min="29" max="16384" width="11.42578125" style="12"/>
  </cols>
  <sheetData>
    <row r="1" spans="1:16" ht="15" customHeight="1" x14ac:dyDescent="0.2">
      <c r="A1" s="25" t="s">
        <v>66</v>
      </c>
    </row>
    <row r="2" spans="1:16" ht="15" customHeight="1" x14ac:dyDescent="0.2">
      <c r="A2" s="25" t="s">
        <v>67</v>
      </c>
    </row>
    <row r="3" spans="1:16" ht="15" customHeight="1" x14ac:dyDescent="0.2">
      <c r="A3" s="25">
        <v>2</v>
      </c>
    </row>
    <row r="4" spans="1:16" ht="6" customHeight="1" x14ac:dyDescent="0.2"/>
    <row r="5" spans="1:16" s="181" customFormat="1" ht="18" x14ac:dyDescent="0.25">
      <c r="A5" s="183" t="s">
        <v>51</v>
      </c>
      <c r="B5" s="183" t="s">
        <v>148</v>
      </c>
      <c r="C5" s="214" t="str">
        <f>IF($A$3=1,$A$5,$B$5)</f>
        <v>Segment reporting by regions - quarterly</v>
      </c>
      <c r="D5" s="183"/>
      <c r="E5" s="183"/>
      <c r="F5" s="183"/>
      <c r="G5" s="183"/>
      <c r="H5" s="183"/>
      <c r="I5" s="183"/>
      <c r="J5" s="183"/>
      <c r="K5" s="183"/>
    </row>
    <row r="6" spans="1:16" ht="6.75" customHeight="1" x14ac:dyDescent="0.2"/>
    <row r="7" spans="1:16" ht="12" customHeight="1" x14ac:dyDescent="0.2">
      <c r="C7" s="10"/>
      <c r="D7" s="258" t="str">
        <f>IF($A$3=1,$A$33,$B$33)</f>
        <v>Austria</v>
      </c>
      <c r="E7" s="258"/>
      <c r="F7" s="258"/>
      <c r="G7" s="258"/>
      <c r="H7" s="258"/>
      <c r="I7" s="258"/>
      <c r="J7" s="258"/>
      <c r="K7" s="258"/>
    </row>
    <row r="8" spans="1:16" ht="15.95" customHeight="1" thickBot="1" x14ac:dyDescent="0.25">
      <c r="C8" s="197"/>
      <c r="D8" s="201" t="str">
        <f>+'Segments quarterly'!D10</f>
        <v>Q1 11</v>
      </c>
      <c r="E8" s="198" t="str">
        <f>+'Segments quarterly'!E10</f>
        <v>Q2 11</v>
      </c>
      <c r="F8" s="201" t="str">
        <f>+'Segments quarterly'!F10</f>
        <v>Q3 11</v>
      </c>
      <c r="G8" s="198" t="str">
        <f>+'Segments quarterly'!G10</f>
        <v>Q4 11</v>
      </c>
      <c r="H8" s="201" t="str">
        <f>+'Segments quarterly'!H10</f>
        <v>Q1 12</v>
      </c>
      <c r="I8" s="198" t="str">
        <f>+'Segments quarterly'!I10</f>
        <v>Q2 12</v>
      </c>
      <c r="J8" s="201" t="str">
        <f>+'Segments quarterly'!J10</f>
        <v>Q3 12</v>
      </c>
      <c r="K8" s="198" t="str">
        <f>+'Segments quarterly'!K10</f>
        <v>Q4 12</v>
      </c>
      <c r="L8" s="201" t="s">
        <v>201</v>
      </c>
      <c r="M8" s="198" t="str">
        <f>+'Segments quarterly'!M10</f>
        <v>Q2 13</v>
      </c>
      <c r="N8" s="201" t="str">
        <f>+'Segments quarterly'!N10</f>
        <v>Q3 13</v>
      </c>
      <c r="O8" s="198" t="str">
        <f>+'Segments quarterly'!O10</f>
        <v>Q4 13</v>
      </c>
      <c r="P8" s="198" t="str">
        <f>+'Segments quarterly'!P10</f>
        <v>Q1 14</v>
      </c>
    </row>
    <row r="9" spans="1:16" x14ac:dyDescent="0.2">
      <c r="A9" s="10" t="s">
        <v>12</v>
      </c>
      <c r="B9" s="10" t="s">
        <v>70</v>
      </c>
      <c r="C9" s="10" t="str">
        <f>IF($A$3=1,$A$9,$B$9)</f>
        <v>1. Gross written premiums</v>
      </c>
      <c r="D9" s="202">
        <v>1288.796</v>
      </c>
      <c r="E9" s="21">
        <v>940.58500000000004</v>
      </c>
      <c r="F9" s="202">
        <v>889.76300000000003</v>
      </c>
      <c r="G9" s="21">
        <v>918.35900000000004</v>
      </c>
      <c r="H9" s="202">
        <v>1369.508</v>
      </c>
      <c r="I9" s="21">
        <v>955.04899999999998</v>
      </c>
      <c r="J9" s="202">
        <v>892.03499999999997</v>
      </c>
      <c r="K9" s="21">
        <v>905.93399999999997</v>
      </c>
      <c r="L9" s="202">
        <v>1384.5930000000001</v>
      </c>
      <c r="M9" s="21">
        <v>989.10900000000004</v>
      </c>
      <c r="N9" s="236">
        <v>855.64250000000004</v>
      </c>
      <c r="O9" s="234">
        <v>844.54030000000023</v>
      </c>
      <c r="P9" s="234">
        <v>1375.4183838800002</v>
      </c>
    </row>
    <row r="10" spans="1:16" x14ac:dyDescent="0.2">
      <c r="A10" s="10" t="s">
        <v>159</v>
      </c>
      <c r="B10" s="10" t="s">
        <v>71</v>
      </c>
      <c r="C10" s="76" t="str">
        <f>IF($A$3=1,$A$10,$B$10)</f>
        <v>2. Net earned premiums</v>
      </c>
      <c r="D10" s="203">
        <v>863.99800000000005</v>
      </c>
      <c r="E10" s="77">
        <v>807.80600000000004</v>
      </c>
      <c r="F10" s="203">
        <v>788.928</v>
      </c>
      <c r="G10" s="77">
        <v>822.37800000000004</v>
      </c>
      <c r="H10" s="203">
        <v>919.80399999999997</v>
      </c>
      <c r="I10" s="77">
        <v>813.56299999999999</v>
      </c>
      <c r="J10" s="203">
        <v>788.53599999999994</v>
      </c>
      <c r="K10" s="77">
        <v>811.89099999999996</v>
      </c>
      <c r="L10" s="203">
        <v>950.60299999999995</v>
      </c>
      <c r="M10" s="77">
        <v>859.83100000000002</v>
      </c>
      <c r="N10" s="238">
        <v>767.01599999999996</v>
      </c>
      <c r="O10" s="237">
        <v>771.02599999999995</v>
      </c>
      <c r="P10" s="237">
        <v>938.14200000000005</v>
      </c>
    </row>
    <row r="11" spans="1:16" x14ac:dyDescent="0.2">
      <c r="A11" s="10" t="s">
        <v>39</v>
      </c>
      <c r="B11" s="10" t="s">
        <v>119</v>
      </c>
      <c r="C11" s="76" t="str">
        <f>IF($A$3=1,$A$11,$B$11)</f>
        <v>3. Financial result</v>
      </c>
      <c r="D11" s="203">
        <v>182.34700000000001</v>
      </c>
      <c r="E11" s="77">
        <v>216</v>
      </c>
      <c r="F11" s="203">
        <v>163.15100000000001</v>
      </c>
      <c r="G11" s="77">
        <v>64.281000000000006</v>
      </c>
      <c r="H11" s="238">
        <v>191.49299999999999</v>
      </c>
      <c r="I11" s="237">
        <v>214.6</v>
      </c>
      <c r="J11" s="238">
        <v>215.40699999999998</v>
      </c>
      <c r="K11" s="237">
        <v>222.178</v>
      </c>
      <c r="L11" s="203">
        <v>171.934</v>
      </c>
      <c r="M11" s="77">
        <v>243.20500000000001</v>
      </c>
      <c r="N11" s="238">
        <v>203.51300000000001</v>
      </c>
      <c r="O11" s="237">
        <v>276.178</v>
      </c>
      <c r="P11" s="237">
        <v>193.83799999999999</v>
      </c>
    </row>
    <row r="12" spans="1:16" x14ac:dyDescent="0.2">
      <c r="A12" s="10" t="s">
        <v>14</v>
      </c>
      <c r="B12" s="10" t="s">
        <v>72</v>
      </c>
      <c r="C12" s="76" t="str">
        <f>IF($A$3=1,$A$12,$B$12)</f>
        <v>4. Other income</v>
      </c>
      <c r="D12" s="203">
        <v>3.5390000000000001</v>
      </c>
      <c r="E12" s="77">
        <v>3.4790000000000001</v>
      </c>
      <c r="F12" s="203">
        <v>3.4169999999999998</v>
      </c>
      <c r="G12" s="77">
        <v>6.1689999999999996</v>
      </c>
      <c r="H12" s="203">
        <v>3.879</v>
      </c>
      <c r="I12" s="77">
        <v>3.2450000000000001</v>
      </c>
      <c r="J12" s="203">
        <v>3.6829999999999998</v>
      </c>
      <c r="K12" s="77">
        <v>9.6419999999999995</v>
      </c>
      <c r="L12" s="203">
        <v>3.331</v>
      </c>
      <c r="M12" s="77">
        <v>2.964</v>
      </c>
      <c r="N12" s="238">
        <v>3.0009999999999999</v>
      </c>
      <c r="O12" s="237">
        <v>8.0259999999999998</v>
      </c>
      <c r="P12" s="237">
        <v>4.1749999999999998</v>
      </c>
    </row>
    <row r="13" spans="1:16" ht="15.95" customHeight="1" x14ac:dyDescent="0.2">
      <c r="A13" s="10" t="s">
        <v>15</v>
      </c>
      <c r="B13" s="10" t="s">
        <v>73</v>
      </c>
      <c r="C13" s="82" t="str">
        <f>IF($A$3=1,$A$13,$B$13)</f>
        <v>Total income</v>
      </c>
      <c r="D13" s="207">
        <f t="shared" ref="D13:L13" si="0">++D12+D11+D10</f>
        <v>1049.884</v>
      </c>
      <c r="E13" s="83">
        <f t="shared" si="0"/>
        <v>1027.2850000000001</v>
      </c>
      <c r="F13" s="207">
        <f t="shared" si="0"/>
        <v>955.49599999999998</v>
      </c>
      <c r="G13" s="83">
        <f t="shared" si="0"/>
        <v>892.82800000000009</v>
      </c>
      <c r="H13" s="207">
        <f t="shared" si="0"/>
        <v>1115.1759999999999</v>
      </c>
      <c r="I13" s="83">
        <f t="shared" si="0"/>
        <v>1031.4079999999999</v>
      </c>
      <c r="J13" s="207">
        <f t="shared" si="0"/>
        <v>1007.626</v>
      </c>
      <c r="K13" s="83">
        <f t="shared" si="0"/>
        <v>1043.711</v>
      </c>
      <c r="L13" s="207">
        <f t="shared" si="0"/>
        <v>1125.8679999999999</v>
      </c>
      <c r="M13" s="83">
        <f>++M12+M11+M10</f>
        <v>1106</v>
      </c>
      <c r="N13" s="207">
        <f>++N12+N11+N10</f>
        <v>973.53</v>
      </c>
      <c r="O13" s="83">
        <f>++O12+O11+O10</f>
        <v>1055.23</v>
      </c>
      <c r="P13" s="83">
        <f>++P12+P11+P10</f>
        <v>1136.155</v>
      </c>
    </row>
    <row r="14" spans="1:16" x14ac:dyDescent="0.2">
      <c r="A14" s="10" t="s">
        <v>160</v>
      </c>
      <c r="B14" s="10" t="s">
        <v>162</v>
      </c>
      <c r="C14" s="80" t="str">
        <f>IF($A$3=1,$A$14,$B$14)</f>
        <v>6. Expenses for claims/benefits</v>
      </c>
      <c r="D14" s="208">
        <v>-821.45299999999997</v>
      </c>
      <c r="E14" s="81">
        <v>-832.23400000000004</v>
      </c>
      <c r="F14" s="208">
        <v>-758.52700000000004</v>
      </c>
      <c r="G14" s="81">
        <v>-651.71500000000003</v>
      </c>
      <c r="H14" s="240">
        <v>-886.05899999999997</v>
      </c>
      <c r="I14" s="239">
        <v>-826.44299999999998</v>
      </c>
      <c r="J14" s="240">
        <v>-791.72400000000005</v>
      </c>
      <c r="K14" s="239">
        <v>-785.26800000000003</v>
      </c>
      <c r="L14" s="208">
        <v>-882.99599999999998</v>
      </c>
      <c r="M14" s="81">
        <v>-905.86</v>
      </c>
      <c r="N14" s="240">
        <v>-779.00400000000002</v>
      </c>
      <c r="O14" s="239">
        <v>-770.428</v>
      </c>
      <c r="P14" s="239">
        <v>-903.01400000000001</v>
      </c>
    </row>
    <row r="15" spans="1:16" x14ac:dyDescent="0.2">
      <c r="A15" s="10" t="s">
        <v>161</v>
      </c>
      <c r="B15" s="10" t="s">
        <v>163</v>
      </c>
      <c r="C15" s="76" t="str">
        <f>IF($A$3=1,$A$15,$B$15)</f>
        <v>7. Acquisition and administrative expenses</v>
      </c>
      <c r="D15" s="203">
        <v>-143.90299999999999</v>
      </c>
      <c r="E15" s="77">
        <v>-130.98099999999999</v>
      </c>
      <c r="F15" s="203">
        <v>-134.55699999999999</v>
      </c>
      <c r="G15" s="77">
        <v>-128.15899999999999</v>
      </c>
      <c r="H15" s="203">
        <v>-147.13300000000001</v>
      </c>
      <c r="I15" s="77">
        <v>-134.75</v>
      </c>
      <c r="J15" s="203">
        <v>-148.31100000000001</v>
      </c>
      <c r="K15" s="77">
        <v>-148.03899999999999</v>
      </c>
      <c r="L15" s="203">
        <v>-171.471</v>
      </c>
      <c r="M15" s="77">
        <v>-136.494</v>
      </c>
      <c r="N15" s="238">
        <v>-146.83600000000001</v>
      </c>
      <c r="O15" s="237">
        <v>-152.16900000000001</v>
      </c>
      <c r="P15" s="237">
        <v>-168.67699999999999</v>
      </c>
    </row>
    <row r="16" spans="1:16" x14ac:dyDescent="0.2">
      <c r="A16" s="10" t="s">
        <v>40</v>
      </c>
      <c r="B16" s="10" t="s">
        <v>74</v>
      </c>
      <c r="C16" s="76" t="str">
        <f>IF($A$3=1,$A$16,$B$16)</f>
        <v>8. Other expenses</v>
      </c>
      <c r="D16" s="203">
        <v>-6.8620000000000001</v>
      </c>
      <c r="E16" s="77">
        <v>-6.9139999999999997</v>
      </c>
      <c r="F16" s="203">
        <v>-9.5190000000000001</v>
      </c>
      <c r="G16" s="77">
        <v>-8.7859999999999996</v>
      </c>
      <c r="H16" s="203">
        <v>-8.6210000000000004</v>
      </c>
      <c r="I16" s="77">
        <v>-7.6589999999999998</v>
      </c>
      <c r="J16" s="203">
        <v>-9.1690000000000005</v>
      </c>
      <c r="K16" s="77">
        <v>-8.7609999999999992</v>
      </c>
      <c r="L16" s="203">
        <v>-7.2279999999999998</v>
      </c>
      <c r="M16" s="77">
        <v>-15.542999999999999</v>
      </c>
      <c r="N16" s="238">
        <v>-23.216999999999999</v>
      </c>
      <c r="O16" s="237">
        <v>-36.643000000000001</v>
      </c>
      <c r="P16" s="237">
        <v>-8.1519999999999992</v>
      </c>
    </row>
    <row r="17" spans="1:20" ht="15.95" customHeight="1" thickBot="1" x14ac:dyDescent="0.25">
      <c r="A17" s="10" t="s">
        <v>16</v>
      </c>
      <c r="B17" s="10" t="s">
        <v>75</v>
      </c>
      <c r="C17" s="84" t="str">
        <f>IF($A$3=1,$A$17,$B$17)</f>
        <v>Total expenses</v>
      </c>
      <c r="D17" s="209">
        <f t="shared" ref="D17:L17" si="1">++D16+D15+D14</f>
        <v>-972.21799999999996</v>
      </c>
      <c r="E17" s="85">
        <f t="shared" si="1"/>
        <v>-970.12900000000002</v>
      </c>
      <c r="F17" s="209">
        <f t="shared" si="1"/>
        <v>-902.60300000000007</v>
      </c>
      <c r="G17" s="85">
        <f t="shared" si="1"/>
        <v>-788.66000000000008</v>
      </c>
      <c r="H17" s="209">
        <f t="shared" si="1"/>
        <v>-1041.8130000000001</v>
      </c>
      <c r="I17" s="85">
        <f t="shared" si="1"/>
        <v>-968.85199999999998</v>
      </c>
      <c r="J17" s="209">
        <f t="shared" si="1"/>
        <v>-949.20400000000006</v>
      </c>
      <c r="K17" s="85">
        <f t="shared" si="1"/>
        <v>-942.06799999999998</v>
      </c>
      <c r="L17" s="209">
        <f t="shared" si="1"/>
        <v>-1061.6949999999999</v>
      </c>
      <c r="M17" s="85">
        <f>++M16+M15+M14</f>
        <v>-1057.8969999999999</v>
      </c>
      <c r="N17" s="209">
        <f>++N16+N15+N14</f>
        <v>-949.05700000000002</v>
      </c>
      <c r="O17" s="85">
        <f>++O16+O15+O14</f>
        <v>-959.24</v>
      </c>
      <c r="P17" s="85">
        <f>++P16+P15+P14</f>
        <v>-1079.8430000000001</v>
      </c>
    </row>
    <row r="18" spans="1:20" ht="15.95" customHeight="1" thickBot="1" x14ac:dyDescent="0.25">
      <c r="A18" s="10" t="s">
        <v>17</v>
      </c>
      <c r="B18" s="10" t="s">
        <v>76</v>
      </c>
      <c r="C18" s="210" t="str">
        <f>IF($A$3=1,$A$18,$B$18)</f>
        <v>Profit before taxes</v>
      </c>
      <c r="D18" s="211">
        <f t="shared" ref="D18:L18" si="2">++D13+D17</f>
        <v>77.666000000000054</v>
      </c>
      <c r="E18" s="212">
        <f t="shared" si="2"/>
        <v>57.156000000000063</v>
      </c>
      <c r="F18" s="211">
        <f t="shared" si="2"/>
        <v>52.892999999999915</v>
      </c>
      <c r="G18" s="212">
        <f t="shared" si="2"/>
        <v>104.16800000000001</v>
      </c>
      <c r="H18" s="211">
        <f t="shared" si="2"/>
        <v>73.362999999999829</v>
      </c>
      <c r="I18" s="212">
        <f t="shared" si="2"/>
        <v>62.555999999999926</v>
      </c>
      <c r="J18" s="211">
        <f t="shared" si="2"/>
        <v>58.421999999999912</v>
      </c>
      <c r="K18" s="212">
        <f t="shared" si="2"/>
        <v>101.64300000000003</v>
      </c>
      <c r="L18" s="211">
        <f t="shared" si="2"/>
        <v>64.173000000000002</v>
      </c>
      <c r="M18" s="212">
        <f>++M13+M17</f>
        <v>48.103000000000065</v>
      </c>
      <c r="N18" s="211">
        <f>++N13+N17</f>
        <v>24.472999999999956</v>
      </c>
      <c r="O18" s="212">
        <f>++O13+O17</f>
        <v>95.990000000000009</v>
      </c>
      <c r="P18" s="212">
        <f>++P13+P17</f>
        <v>56.311999999999898</v>
      </c>
    </row>
    <row r="19" spans="1:20" ht="9.75" customHeight="1" x14ac:dyDescent="0.2">
      <c r="C19" s="10"/>
      <c r="D19" s="73"/>
      <c r="E19" s="73"/>
      <c r="F19" s="73"/>
      <c r="G19" s="73"/>
      <c r="H19" s="73"/>
      <c r="I19" s="73"/>
      <c r="J19" s="73"/>
      <c r="K19" s="73"/>
      <c r="L19" s="70"/>
      <c r="M19" s="70"/>
      <c r="N19" s="70"/>
      <c r="O19" s="70"/>
      <c r="P19" s="194"/>
      <c r="Q19" s="194"/>
      <c r="R19" s="194"/>
      <c r="S19" s="194"/>
      <c r="T19" s="194"/>
    </row>
    <row r="20" spans="1:20" ht="12" customHeight="1" x14ac:dyDescent="0.2">
      <c r="C20" s="10"/>
      <c r="D20" s="258" t="str">
        <f>IF($A$3=1,$A$34,$B$34)</f>
        <v>Czech Republic</v>
      </c>
      <c r="E20" s="258"/>
      <c r="F20" s="258"/>
      <c r="G20" s="258"/>
      <c r="H20" s="258"/>
      <c r="I20" s="258"/>
      <c r="J20" s="258"/>
      <c r="K20" s="258"/>
      <c r="L20" s="70"/>
      <c r="M20" s="70"/>
      <c r="N20" s="70"/>
      <c r="O20" s="70"/>
      <c r="P20" s="194"/>
      <c r="Q20" s="194"/>
      <c r="R20" s="194"/>
      <c r="S20" s="194"/>
      <c r="T20" s="194"/>
    </row>
    <row r="21" spans="1:20" ht="16.5" customHeight="1" thickBot="1" x14ac:dyDescent="0.25">
      <c r="C21" s="197"/>
      <c r="D21" s="201" t="str">
        <f t="shared" ref="D21:P21" si="3">+D$8</f>
        <v>Q1 11</v>
      </c>
      <c r="E21" s="198" t="str">
        <f t="shared" si="3"/>
        <v>Q2 11</v>
      </c>
      <c r="F21" s="201" t="str">
        <f t="shared" si="3"/>
        <v>Q3 11</v>
      </c>
      <c r="G21" s="198" t="str">
        <f t="shared" si="3"/>
        <v>Q4 11</v>
      </c>
      <c r="H21" s="201" t="str">
        <f t="shared" si="3"/>
        <v>Q1 12</v>
      </c>
      <c r="I21" s="198" t="str">
        <f t="shared" si="3"/>
        <v>Q2 12</v>
      </c>
      <c r="J21" s="201" t="str">
        <f t="shared" si="3"/>
        <v>Q3 12</v>
      </c>
      <c r="K21" s="198" t="str">
        <f t="shared" si="3"/>
        <v>Q4 12</v>
      </c>
      <c r="L21" s="201" t="s">
        <v>201</v>
      </c>
      <c r="M21" s="198" t="str">
        <f t="shared" si="3"/>
        <v>Q2 13</v>
      </c>
      <c r="N21" s="201" t="str">
        <f t="shared" si="3"/>
        <v>Q3 13</v>
      </c>
      <c r="O21" s="198" t="str">
        <f t="shared" si="3"/>
        <v>Q4 13</v>
      </c>
      <c r="P21" s="198" t="str">
        <f t="shared" si="3"/>
        <v>Q1 14</v>
      </c>
      <c r="Q21" s="194"/>
      <c r="R21" s="194"/>
      <c r="S21" s="194"/>
      <c r="T21" s="194"/>
    </row>
    <row r="22" spans="1:20" x14ac:dyDescent="0.2">
      <c r="C22" s="10" t="str">
        <f>IF($A$3=1,$A$9,$B$9)</f>
        <v>1. Gross written premiums</v>
      </c>
      <c r="D22" s="202">
        <v>506.05099999999999</v>
      </c>
      <c r="E22" s="21">
        <v>449.77199999999999</v>
      </c>
      <c r="F22" s="202">
        <v>419.53100000000001</v>
      </c>
      <c r="G22" s="21">
        <v>448.53399999999999</v>
      </c>
      <c r="H22" s="202">
        <v>483.06</v>
      </c>
      <c r="I22" s="21">
        <v>425.22500000000002</v>
      </c>
      <c r="J22" s="202">
        <v>441.827</v>
      </c>
      <c r="K22" s="21">
        <v>445.464</v>
      </c>
      <c r="L22" s="202">
        <v>475.87799999999999</v>
      </c>
      <c r="M22" s="21">
        <v>422.53800000000001</v>
      </c>
      <c r="N22" s="236">
        <v>419.57260000000002</v>
      </c>
      <c r="O22" s="234">
        <v>444.09369999999996</v>
      </c>
      <c r="P22" s="234">
        <v>466.38815642999998</v>
      </c>
      <c r="Q22" s="194"/>
      <c r="R22" s="194"/>
      <c r="S22" s="194"/>
      <c r="T22" s="194"/>
    </row>
    <row r="23" spans="1:20" x14ac:dyDescent="0.2">
      <c r="C23" s="76" t="str">
        <f>IF($A$3=1,$A$10,$B$10)</f>
        <v>2. Net earned premiums</v>
      </c>
      <c r="D23" s="203">
        <v>393.16899999999998</v>
      </c>
      <c r="E23" s="77">
        <v>369.23899999999998</v>
      </c>
      <c r="F23" s="203">
        <v>355.04500000000002</v>
      </c>
      <c r="G23" s="77">
        <v>378.19299999999998</v>
      </c>
      <c r="H23" s="203">
        <v>364.44900000000001</v>
      </c>
      <c r="I23" s="77">
        <v>343.86200000000002</v>
      </c>
      <c r="J23" s="203">
        <v>378.577</v>
      </c>
      <c r="K23" s="77">
        <v>367.10500000000002</v>
      </c>
      <c r="L23" s="203">
        <v>360.29300000000001</v>
      </c>
      <c r="M23" s="77">
        <v>346.303</v>
      </c>
      <c r="N23" s="238">
        <v>352.93700000000001</v>
      </c>
      <c r="O23" s="237">
        <v>370.02199999999999</v>
      </c>
      <c r="P23" s="237">
        <v>361.65</v>
      </c>
      <c r="Q23" s="194"/>
      <c r="R23" s="194"/>
      <c r="S23" s="194"/>
      <c r="T23" s="194"/>
    </row>
    <row r="24" spans="1:20" x14ac:dyDescent="0.2">
      <c r="C24" s="76" t="str">
        <f>IF($A$3=1,$A$11,$B$11)</f>
        <v>3. Financial result</v>
      </c>
      <c r="D24" s="203">
        <v>29.765000000000001</v>
      </c>
      <c r="E24" s="77">
        <v>31.504000000000001</v>
      </c>
      <c r="F24" s="203">
        <v>25.114999999999998</v>
      </c>
      <c r="G24" s="77">
        <v>27.89</v>
      </c>
      <c r="H24" s="203">
        <v>30.988</v>
      </c>
      <c r="I24" s="77">
        <v>31.545000000000002</v>
      </c>
      <c r="J24" s="203">
        <v>34.478999999999999</v>
      </c>
      <c r="K24" s="77">
        <v>33.807000000000002</v>
      </c>
      <c r="L24" s="203">
        <v>40.692999999999998</v>
      </c>
      <c r="M24" s="77">
        <v>26.693000000000001</v>
      </c>
      <c r="N24" s="238">
        <v>26.597999999999999</v>
      </c>
      <c r="O24" s="237">
        <v>22.422999999999998</v>
      </c>
      <c r="P24" s="237">
        <v>32.424999999999997</v>
      </c>
      <c r="Q24" s="194"/>
      <c r="R24" s="194"/>
      <c r="S24" s="194"/>
      <c r="T24" s="194"/>
    </row>
    <row r="25" spans="1:20" x14ac:dyDescent="0.2">
      <c r="C25" s="76" t="str">
        <f>IF($A$3=1,$A$12,$B$12)</f>
        <v>4. Other income</v>
      </c>
      <c r="D25" s="203">
        <v>7.0250000000000004</v>
      </c>
      <c r="E25" s="77">
        <v>8.09</v>
      </c>
      <c r="F25" s="203">
        <v>7.827</v>
      </c>
      <c r="G25" s="77">
        <v>14.746</v>
      </c>
      <c r="H25" s="203">
        <v>8.99</v>
      </c>
      <c r="I25" s="77">
        <v>8.0760000000000005</v>
      </c>
      <c r="J25" s="203">
        <v>8.0990000000000002</v>
      </c>
      <c r="K25" s="77">
        <v>9.5429999999999993</v>
      </c>
      <c r="L25" s="203">
        <v>9.8490000000000002</v>
      </c>
      <c r="M25" s="77">
        <v>12.984999999999999</v>
      </c>
      <c r="N25" s="238">
        <v>11.247999999999999</v>
      </c>
      <c r="O25" s="237">
        <v>16.827000000000002</v>
      </c>
      <c r="P25" s="237">
        <v>9.8859999999999992</v>
      </c>
      <c r="Q25" s="194"/>
      <c r="R25" s="194"/>
      <c r="S25" s="194"/>
      <c r="T25" s="194"/>
    </row>
    <row r="26" spans="1:20" ht="16.5" customHeight="1" x14ac:dyDescent="0.2">
      <c r="C26" s="82" t="str">
        <f>IF($A$3=1,$A$13,$B$13)</f>
        <v>Total income</v>
      </c>
      <c r="D26" s="207">
        <f t="shared" ref="D26:L26" si="4">++D25+D24+D23</f>
        <v>429.959</v>
      </c>
      <c r="E26" s="83">
        <f t="shared" si="4"/>
        <v>408.83299999999997</v>
      </c>
      <c r="F26" s="207">
        <f t="shared" si="4"/>
        <v>387.98700000000002</v>
      </c>
      <c r="G26" s="83">
        <f t="shared" si="4"/>
        <v>420.82900000000001</v>
      </c>
      <c r="H26" s="207">
        <f t="shared" si="4"/>
        <v>404.42700000000002</v>
      </c>
      <c r="I26" s="83">
        <f t="shared" si="4"/>
        <v>383.483</v>
      </c>
      <c r="J26" s="207">
        <f t="shared" si="4"/>
        <v>421.15499999999997</v>
      </c>
      <c r="K26" s="83">
        <f t="shared" si="4"/>
        <v>410.45500000000004</v>
      </c>
      <c r="L26" s="207">
        <f t="shared" si="4"/>
        <v>410.83500000000004</v>
      </c>
      <c r="M26" s="83">
        <f>++M25+M24+M23</f>
        <v>385.98099999999999</v>
      </c>
      <c r="N26" s="207">
        <f>++N25+N24+N23</f>
        <v>390.78300000000002</v>
      </c>
      <c r="O26" s="83">
        <f>++O25+O24+O23</f>
        <v>409.27199999999999</v>
      </c>
      <c r="P26" s="83">
        <f>++P25+P24+P23</f>
        <v>403.96099999999996</v>
      </c>
      <c r="Q26" s="194"/>
      <c r="R26" s="194"/>
      <c r="S26" s="194"/>
      <c r="T26" s="194"/>
    </row>
    <row r="27" spans="1:20" x14ac:dyDescent="0.2">
      <c r="C27" s="80" t="str">
        <f>IF($A$3=1,$A$14,$B$14)</f>
        <v>6. Expenses for claims/benefits</v>
      </c>
      <c r="D27" s="208">
        <v>-284.12099999999998</v>
      </c>
      <c r="E27" s="81">
        <v>-254.24700000000001</v>
      </c>
      <c r="F27" s="208">
        <v>-238.78700000000001</v>
      </c>
      <c r="G27" s="81">
        <v>-253.60599999999999</v>
      </c>
      <c r="H27" s="208">
        <v>-255.89400000000001</v>
      </c>
      <c r="I27" s="81">
        <v>-237.23599999999999</v>
      </c>
      <c r="J27" s="208">
        <v>-274.28500000000003</v>
      </c>
      <c r="K27" s="81">
        <v>-234.506</v>
      </c>
      <c r="L27" s="208">
        <v>-261.00400000000002</v>
      </c>
      <c r="M27" s="81">
        <v>-243.30500000000001</v>
      </c>
      <c r="N27" s="240">
        <v>-256.77800000000002</v>
      </c>
      <c r="O27" s="239">
        <v>-247.435</v>
      </c>
      <c r="P27" s="239">
        <v>-266.23700000000002</v>
      </c>
      <c r="Q27" s="194"/>
      <c r="R27" s="194"/>
      <c r="S27" s="194"/>
      <c r="T27" s="194"/>
    </row>
    <row r="28" spans="1:20" x14ac:dyDescent="0.2">
      <c r="C28" s="76" t="str">
        <f>IF($A$3=1,$A$15,$B$15)</f>
        <v>7. Acquisition and administrative expenses</v>
      </c>
      <c r="D28" s="203">
        <v>-84.372</v>
      </c>
      <c r="E28" s="77">
        <v>-89.234999999999999</v>
      </c>
      <c r="F28" s="203">
        <v>-87.497</v>
      </c>
      <c r="G28" s="77">
        <v>-90.608999999999995</v>
      </c>
      <c r="H28" s="203">
        <v>-85.572000000000003</v>
      </c>
      <c r="I28" s="77">
        <v>-86.408000000000001</v>
      </c>
      <c r="J28" s="203">
        <v>-78.227999999999994</v>
      </c>
      <c r="K28" s="77">
        <v>-93.051000000000002</v>
      </c>
      <c r="L28" s="203">
        <v>-87.582999999999998</v>
      </c>
      <c r="M28" s="77">
        <v>-79.587999999999994</v>
      </c>
      <c r="N28" s="238">
        <v>-82.814999999999998</v>
      </c>
      <c r="O28" s="237">
        <v>-95.835999999999999</v>
      </c>
      <c r="P28" s="237">
        <v>-75.959000000000003</v>
      </c>
      <c r="Q28" s="194"/>
      <c r="R28" s="194"/>
      <c r="S28" s="194"/>
      <c r="T28" s="194"/>
    </row>
    <row r="29" spans="1:20" x14ac:dyDescent="0.2">
      <c r="C29" s="76" t="str">
        <f>IF($A$3=1,$A$16,$B$16)</f>
        <v>8. Other expenses</v>
      </c>
      <c r="D29" s="203">
        <v>-19.940000000000001</v>
      </c>
      <c r="E29" s="77">
        <v>-19.257999999999999</v>
      </c>
      <c r="F29" s="203">
        <v>-17.190000000000001</v>
      </c>
      <c r="G29" s="77">
        <v>-21.632000000000001</v>
      </c>
      <c r="H29" s="203">
        <v>-19.309000000000001</v>
      </c>
      <c r="I29" s="77">
        <v>-15.016</v>
      </c>
      <c r="J29" s="203">
        <v>-16.757999999999999</v>
      </c>
      <c r="K29" s="77">
        <v>-28.283000000000001</v>
      </c>
      <c r="L29" s="203">
        <v>-15.086</v>
      </c>
      <c r="M29" s="77">
        <v>-20.007999999999999</v>
      </c>
      <c r="N29" s="238">
        <v>3.4590000000000001</v>
      </c>
      <c r="O29" s="237">
        <v>-13.073</v>
      </c>
      <c r="P29" s="237">
        <v>-10.773</v>
      </c>
      <c r="Q29" s="194"/>
      <c r="R29" s="194"/>
      <c r="S29" s="194"/>
      <c r="T29" s="194"/>
    </row>
    <row r="30" spans="1:20" ht="16.5" customHeight="1" thickBot="1" x14ac:dyDescent="0.25">
      <c r="C30" s="84" t="str">
        <f>IF($A$3=1,$A$17,$B$17)</f>
        <v>Total expenses</v>
      </c>
      <c r="D30" s="209">
        <f t="shared" ref="D30:L30" si="5">++D29+D28+D27</f>
        <v>-388.43299999999999</v>
      </c>
      <c r="E30" s="85">
        <f t="shared" si="5"/>
        <v>-362.74</v>
      </c>
      <c r="F30" s="209">
        <f t="shared" si="5"/>
        <v>-343.47399999999999</v>
      </c>
      <c r="G30" s="85">
        <f t="shared" si="5"/>
        <v>-365.84699999999998</v>
      </c>
      <c r="H30" s="209">
        <f t="shared" si="5"/>
        <v>-360.77499999999998</v>
      </c>
      <c r="I30" s="85">
        <f t="shared" si="5"/>
        <v>-338.65999999999997</v>
      </c>
      <c r="J30" s="209">
        <f t="shared" si="5"/>
        <v>-369.27100000000002</v>
      </c>
      <c r="K30" s="85">
        <f t="shared" si="5"/>
        <v>-355.84000000000003</v>
      </c>
      <c r="L30" s="209">
        <f t="shared" si="5"/>
        <v>-363.673</v>
      </c>
      <c r="M30" s="85">
        <f>++M29+M28+M27</f>
        <v>-342.90100000000001</v>
      </c>
      <c r="N30" s="209">
        <f>++N29+N28+N27</f>
        <v>-336.13400000000001</v>
      </c>
      <c r="O30" s="85">
        <f>++O29+O28+O27</f>
        <v>-356.34399999999999</v>
      </c>
      <c r="P30" s="85">
        <f>++P29+P28+P27</f>
        <v>-352.96900000000005</v>
      </c>
      <c r="Q30" s="194"/>
      <c r="R30" s="194"/>
      <c r="S30" s="194"/>
      <c r="T30" s="194"/>
    </row>
    <row r="31" spans="1:20" ht="16.5" customHeight="1" thickBot="1" x14ac:dyDescent="0.25">
      <c r="C31" s="210" t="str">
        <f>IF($A$3=1,$A$18,$B$18)</f>
        <v>Profit before taxes</v>
      </c>
      <c r="D31" s="211">
        <f t="shared" ref="D31:L31" si="6">++D26+D30</f>
        <v>41.52600000000001</v>
      </c>
      <c r="E31" s="212">
        <f t="shared" si="6"/>
        <v>46.092999999999961</v>
      </c>
      <c r="F31" s="211">
        <f t="shared" si="6"/>
        <v>44.513000000000034</v>
      </c>
      <c r="G31" s="212">
        <f t="shared" si="6"/>
        <v>54.982000000000028</v>
      </c>
      <c r="H31" s="211">
        <f t="shared" si="6"/>
        <v>43.652000000000044</v>
      </c>
      <c r="I31" s="212">
        <f t="shared" si="6"/>
        <v>44.823000000000036</v>
      </c>
      <c r="J31" s="211">
        <f t="shared" si="6"/>
        <v>51.883999999999958</v>
      </c>
      <c r="K31" s="212">
        <f t="shared" si="6"/>
        <v>54.615000000000009</v>
      </c>
      <c r="L31" s="211">
        <f t="shared" si="6"/>
        <v>47.162000000000035</v>
      </c>
      <c r="M31" s="212">
        <f>++M26+M30</f>
        <v>43.079999999999984</v>
      </c>
      <c r="N31" s="211">
        <f>++N26+N30</f>
        <v>54.649000000000001</v>
      </c>
      <c r="O31" s="212">
        <f>++O26+O30</f>
        <v>52.927999999999997</v>
      </c>
      <c r="P31" s="212">
        <f>++P26+P30</f>
        <v>50.991999999999905</v>
      </c>
      <c r="Q31" s="194"/>
      <c r="R31" s="194"/>
      <c r="S31" s="194"/>
      <c r="T31" s="194"/>
    </row>
    <row r="32" spans="1:20" ht="9" customHeight="1" x14ac:dyDescent="0.2">
      <c r="C32" s="10"/>
      <c r="D32" s="73"/>
      <c r="E32" s="73"/>
      <c r="F32" s="73"/>
      <c r="G32" s="73"/>
      <c r="H32" s="73"/>
      <c r="I32" s="73"/>
      <c r="J32" s="73"/>
      <c r="K32" s="73"/>
      <c r="L32" s="70"/>
      <c r="M32" s="70"/>
      <c r="N32" s="70"/>
      <c r="O32" s="70"/>
      <c r="P32" s="194"/>
      <c r="Q32" s="194"/>
      <c r="R32" s="194"/>
      <c r="S32" s="194"/>
      <c r="T32" s="194"/>
    </row>
    <row r="33" spans="1:23" ht="12" customHeight="1" x14ac:dyDescent="0.2">
      <c r="A33" s="9" t="s">
        <v>45</v>
      </c>
      <c r="B33" s="9" t="s">
        <v>95</v>
      </c>
      <c r="C33" s="10"/>
      <c r="D33" s="258" t="str">
        <f>IF($A$3=1,$A$35,$B$35)</f>
        <v>Slovakia</v>
      </c>
      <c r="E33" s="258"/>
      <c r="F33" s="258"/>
      <c r="G33" s="258"/>
      <c r="H33" s="258"/>
      <c r="I33" s="258"/>
      <c r="J33" s="258"/>
      <c r="K33" s="258"/>
    </row>
    <row r="34" spans="1:23" ht="15.95" customHeight="1" thickBot="1" x14ac:dyDescent="0.25">
      <c r="A34" s="9" t="s">
        <v>46</v>
      </c>
      <c r="B34" s="9" t="s">
        <v>107</v>
      </c>
      <c r="C34" s="197"/>
      <c r="D34" s="201" t="str">
        <f t="shared" ref="D34:P34" si="7">+D$8</f>
        <v>Q1 11</v>
      </c>
      <c r="E34" s="198" t="str">
        <f t="shared" si="7"/>
        <v>Q2 11</v>
      </c>
      <c r="F34" s="201" t="str">
        <f t="shared" si="7"/>
        <v>Q3 11</v>
      </c>
      <c r="G34" s="198" t="str">
        <f t="shared" si="7"/>
        <v>Q4 11</v>
      </c>
      <c r="H34" s="201" t="str">
        <f t="shared" si="7"/>
        <v>Q1 12</v>
      </c>
      <c r="I34" s="198" t="str">
        <f t="shared" si="7"/>
        <v>Q2 12</v>
      </c>
      <c r="J34" s="201" t="str">
        <f t="shared" si="7"/>
        <v>Q3 12</v>
      </c>
      <c r="K34" s="198" t="str">
        <f t="shared" si="7"/>
        <v>Q4 12</v>
      </c>
      <c r="L34" s="201" t="s">
        <v>201</v>
      </c>
      <c r="M34" s="198" t="str">
        <f t="shared" si="7"/>
        <v>Q2 13</v>
      </c>
      <c r="N34" s="201" t="str">
        <f t="shared" si="7"/>
        <v>Q3 13</v>
      </c>
      <c r="O34" s="198" t="str">
        <f t="shared" si="7"/>
        <v>Q4 13</v>
      </c>
      <c r="P34" s="198" t="str">
        <f t="shared" si="7"/>
        <v>Q1 14</v>
      </c>
    </row>
    <row r="35" spans="1:23" x14ac:dyDescent="0.2">
      <c r="A35" s="9" t="s">
        <v>47</v>
      </c>
      <c r="B35" s="9" t="s">
        <v>97</v>
      </c>
      <c r="C35" s="10" t="str">
        <f>IF($A$3=1,$A$9,$B$9)</f>
        <v>1. Gross written premiums</v>
      </c>
      <c r="D35" s="202">
        <v>191.511</v>
      </c>
      <c r="E35" s="21">
        <v>151.09700000000001</v>
      </c>
      <c r="F35" s="202">
        <v>160.56299999999999</v>
      </c>
      <c r="G35" s="21">
        <v>181.08799999999999</v>
      </c>
      <c r="H35" s="202">
        <v>193.44399999999999</v>
      </c>
      <c r="I35" s="21">
        <v>164.99600000000001</v>
      </c>
      <c r="J35" s="202">
        <v>155.96600000000001</v>
      </c>
      <c r="K35" s="21">
        <v>189.70099999999999</v>
      </c>
      <c r="L35" s="202">
        <v>204.03700000000001</v>
      </c>
      <c r="M35" s="21">
        <v>170.941</v>
      </c>
      <c r="N35" s="236">
        <v>173.28129999999999</v>
      </c>
      <c r="O35" s="234">
        <v>196.40657999999996</v>
      </c>
      <c r="P35" s="234">
        <v>213.17569605</v>
      </c>
    </row>
    <row r="36" spans="1:23" x14ac:dyDescent="0.2">
      <c r="A36" s="9" t="s">
        <v>53</v>
      </c>
      <c r="B36" s="9" t="s">
        <v>98</v>
      </c>
      <c r="C36" s="76" t="str">
        <f>IF($A$3=1,$A$10,$B$10)</f>
        <v>2. Net earned premiums</v>
      </c>
      <c r="D36" s="203">
        <v>137.53399999999999</v>
      </c>
      <c r="E36" s="77">
        <v>131.54300000000001</v>
      </c>
      <c r="F36" s="203">
        <v>140.77600000000001</v>
      </c>
      <c r="G36" s="77">
        <v>150.02600000000001</v>
      </c>
      <c r="H36" s="203">
        <v>142.97499999999999</v>
      </c>
      <c r="I36" s="77">
        <v>141.56299999999999</v>
      </c>
      <c r="J36" s="203">
        <v>137.51900000000001</v>
      </c>
      <c r="K36" s="77">
        <v>159.82300000000001</v>
      </c>
      <c r="L36" s="203">
        <v>142.21199999999999</v>
      </c>
      <c r="M36" s="77">
        <v>155.626</v>
      </c>
      <c r="N36" s="238">
        <v>150.964</v>
      </c>
      <c r="O36" s="237">
        <v>166.34800000000001</v>
      </c>
      <c r="P36" s="237">
        <v>162.72800000000001</v>
      </c>
    </row>
    <row r="37" spans="1:23" x14ac:dyDescent="0.2">
      <c r="A37" s="9" t="s">
        <v>54</v>
      </c>
      <c r="B37" s="9" t="s">
        <v>99</v>
      </c>
      <c r="C37" s="76" t="str">
        <f>IF($A$3=1,$A$11,$B$11)</f>
        <v>3. Financial result</v>
      </c>
      <c r="D37" s="203">
        <v>10.391999999999999</v>
      </c>
      <c r="E37" s="77">
        <v>12.869</v>
      </c>
      <c r="F37" s="203">
        <v>9.4779999999999998</v>
      </c>
      <c r="G37" s="77">
        <v>10.933</v>
      </c>
      <c r="H37" s="203">
        <v>13.959</v>
      </c>
      <c r="I37" s="77">
        <v>11.263</v>
      </c>
      <c r="J37" s="203">
        <v>13.53</v>
      </c>
      <c r="K37" s="77">
        <v>19.66</v>
      </c>
      <c r="L37" s="203">
        <v>11.984999999999999</v>
      </c>
      <c r="M37" s="77">
        <v>12.477</v>
      </c>
      <c r="N37" s="238">
        <v>11.058999999999999</v>
      </c>
      <c r="O37" s="237">
        <v>17.315999999999999</v>
      </c>
      <c r="P37" s="237">
        <v>11.159000000000001</v>
      </c>
    </row>
    <row r="38" spans="1:23" x14ac:dyDescent="0.2">
      <c r="A38" s="9" t="s">
        <v>141</v>
      </c>
      <c r="B38" s="9" t="s">
        <v>150</v>
      </c>
      <c r="C38" s="76" t="str">
        <f>IF($A$3=1,$A$12,$B$12)</f>
        <v>4. Other income</v>
      </c>
      <c r="D38" s="203">
        <v>1.7450000000000001</v>
      </c>
      <c r="E38" s="77">
        <v>1.0589999999999999</v>
      </c>
      <c r="F38" s="203">
        <v>1.397</v>
      </c>
      <c r="G38" s="77">
        <v>2.7629999999999999</v>
      </c>
      <c r="H38" s="203">
        <v>1.1970000000000001</v>
      </c>
      <c r="I38" s="77">
        <v>0.70399999999999996</v>
      </c>
      <c r="J38" s="203">
        <v>0.437</v>
      </c>
      <c r="K38" s="77">
        <v>1.633</v>
      </c>
      <c r="L38" s="203">
        <v>5.22</v>
      </c>
      <c r="M38" s="77">
        <v>0.45600000000000002</v>
      </c>
      <c r="N38" s="238">
        <v>0.85599999999999998</v>
      </c>
      <c r="O38" s="237">
        <v>4.3760000000000003</v>
      </c>
      <c r="P38" s="237">
        <v>1.2050000000000001</v>
      </c>
    </row>
    <row r="39" spans="1:23" ht="15.95" customHeight="1" x14ac:dyDescent="0.2">
      <c r="A39" s="9" t="s">
        <v>199</v>
      </c>
      <c r="B39" s="9" t="s">
        <v>200</v>
      </c>
      <c r="C39" s="82" t="str">
        <f>IF($A$3=1,$A$13,$B$13)</f>
        <v>Total income</v>
      </c>
      <c r="D39" s="207">
        <f t="shared" ref="D39:L39" si="8">++D38+D37+D36</f>
        <v>149.67099999999999</v>
      </c>
      <c r="E39" s="83">
        <f t="shared" si="8"/>
        <v>145.471</v>
      </c>
      <c r="F39" s="207">
        <f t="shared" si="8"/>
        <v>151.65100000000001</v>
      </c>
      <c r="G39" s="83">
        <f t="shared" si="8"/>
        <v>163.72200000000001</v>
      </c>
      <c r="H39" s="207">
        <f t="shared" si="8"/>
        <v>158.131</v>
      </c>
      <c r="I39" s="83">
        <f t="shared" si="8"/>
        <v>153.53</v>
      </c>
      <c r="J39" s="207">
        <f t="shared" si="8"/>
        <v>151.48599999999999</v>
      </c>
      <c r="K39" s="83">
        <f t="shared" si="8"/>
        <v>181.11600000000001</v>
      </c>
      <c r="L39" s="207">
        <f t="shared" si="8"/>
        <v>159.41699999999997</v>
      </c>
      <c r="M39" s="83">
        <f>++M38+M37+M36</f>
        <v>168.559</v>
      </c>
      <c r="N39" s="207">
        <f>++N38+N37+N36</f>
        <v>162.87899999999999</v>
      </c>
      <c r="O39" s="83">
        <f>++O38+O37+O36</f>
        <v>188.04000000000002</v>
      </c>
      <c r="P39" s="83">
        <f>++P38+P37+P36</f>
        <v>175.09200000000001</v>
      </c>
    </row>
    <row r="40" spans="1:23" x14ac:dyDescent="0.2">
      <c r="A40" s="12" t="s">
        <v>195</v>
      </c>
      <c r="B40" s="12" t="s">
        <v>196</v>
      </c>
      <c r="C40" s="80" t="str">
        <f>IF($A$3=1,$A$14,$B$14)</f>
        <v>6. Expenses for claims/benefits</v>
      </c>
      <c r="D40" s="208">
        <v>-100.39</v>
      </c>
      <c r="E40" s="81">
        <v>-108.559</v>
      </c>
      <c r="F40" s="208">
        <v>-112.191</v>
      </c>
      <c r="G40" s="81">
        <v>-115.514</v>
      </c>
      <c r="H40" s="208">
        <v>-108.128</v>
      </c>
      <c r="I40" s="81">
        <v>-112.459</v>
      </c>
      <c r="J40" s="208">
        <v>-108.33199999999999</v>
      </c>
      <c r="K40" s="81">
        <v>-130.57</v>
      </c>
      <c r="L40" s="208">
        <v>-117.22499999999999</v>
      </c>
      <c r="M40" s="81">
        <v>-128.58799999999999</v>
      </c>
      <c r="N40" s="240">
        <v>-120.316</v>
      </c>
      <c r="O40" s="239">
        <v>-145.27699999999999</v>
      </c>
      <c r="P40" s="239">
        <v>-131.37</v>
      </c>
      <c r="Q40" s="9"/>
      <c r="R40" s="9"/>
      <c r="S40" s="9"/>
      <c r="T40" s="9"/>
      <c r="U40" s="9"/>
      <c r="V40" s="9"/>
      <c r="W40" s="9"/>
    </row>
    <row r="41" spans="1:23" x14ac:dyDescent="0.2">
      <c r="C41" s="76" t="str">
        <f>IF($A$3=1,$A$15,$B$15)</f>
        <v>7. Acquisition and administrative expenses</v>
      </c>
      <c r="D41" s="203">
        <v>-23.895</v>
      </c>
      <c r="E41" s="77">
        <v>-18.954000000000001</v>
      </c>
      <c r="F41" s="203">
        <v>-20.151</v>
      </c>
      <c r="G41" s="77">
        <v>-20.971</v>
      </c>
      <c r="H41" s="203">
        <v>-26.228999999999999</v>
      </c>
      <c r="I41" s="77">
        <v>-19.050999999999998</v>
      </c>
      <c r="J41" s="203">
        <v>-21.184000000000001</v>
      </c>
      <c r="K41" s="77">
        <v>-23.603999999999999</v>
      </c>
      <c r="L41" s="203">
        <v>-25.765999999999998</v>
      </c>
      <c r="M41" s="77">
        <v>-22.561</v>
      </c>
      <c r="N41" s="238">
        <v>-18.344000000000001</v>
      </c>
      <c r="O41" s="237">
        <v>-21.43</v>
      </c>
      <c r="P41" s="237">
        <v>-27.984999999999999</v>
      </c>
      <c r="Q41" s="9"/>
      <c r="R41" s="9"/>
      <c r="S41" s="9"/>
      <c r="T41" s="9"/>
      <c r="U41" s="9"/>
      <c r="V41" s="9"/>
      <c r="W41" s="9"/>
    </row>
    <row r="42" spans="1:23" x14ac:dyDescent="0.2">
      <c r="A42" s="9" t="s">
        <v>48</v>
      </c>
      <c r="B42" s="9" t="s">
        <v>105</v>
      </c>
      <c r="C42" s="76" t="str">
        <f>IF($A$3=1,$A$16,$B$16)</f>
        <v>8. Other expenses</v>
      </c>
      <c r="D42" s="203">
        <v>-10.420999999999999</v>
      </c>
      <c r="E42" s="77">
        <v>-8.3620000000000001</v>
      </c>
      <c r="F42" s="203">
        <v>-5.6</v>
      </c>
      <c r="G42" s="77">
        <v>-11.385999999999999</v>
      </c>
      <c r="H42" s="203">
        <v>-11.14</v>
      </c>
      <c r="I42" s="77">
        <v>-6.6769999999999996</v>
      </c>
      <c r="J42" s="203">
        <v>-10.554</v>
      </c>
      <c r="K42" s="77">
        <v>-9.4480000000000004</v>
      </c>
      <c r="L42" s="203">
        <v>-7.12</v>
      </c>
      <c r="M42" s="77">
        <v>-2.09</v>
      </c>
      <c r="N42" s="238">
        <v>-6.05</v>
      </c>
      <c r="O42" s="237">
        <v>-8.8710000000000004</v>
      </c>
      <c r="P42" s="237">
        <v>-6.2880000000000003</v>
      </c>
      <c r="Q42" s="9"/>
      <c r="R42" s="9"/>
      <c r="S42" s="9"/>
      <c r="T42" s="9"/>
      <c r="U42" s="9"/>
      <c r="V42" s="9"/>
      <c r="W42" s="9"/>
    </row>
    <row r="43" spans="1:23" ht="15.95" customHeight="1" thickBot="1" x14ac:dyDescent="0.25">
      <c r="C43" s="84" t="str">
        <f>IF($A$3=1,$A$17,$B$17)</f>
        <v>Total expenses</v>
      </c>
      <c r="D43" s="209">
        <f t="shared" ref="D43:L43" si="9">++D42+D41+D40</f>
        <v>-134.70600000000002</v>
      </c>
      <c r="E43" s="85">
        <f t="shared" si="9"/>
        <v>-135.875</v>
      </c>
      <c r="F43" s="209">
        <f t="shared" si="9"/>
        <v>-137.94200000000001</v>
      </c>
      <c r="G43" s="85">
        <f t="shared" si="9"/>
        <v>-147.87099999999998</v>
      </c>
      <c r="H43" s="209">
        <f t="shared" si="9"/>
        <v>-145.49700000000001</v>
      </c>
      <c r="I43" s="85">
        <f t="shared" si="9"/>
        <v>-138.18700000000001</v>
      </c>
      <c r="J43" s="209">
        <f t="shared" si="9"/>
        <v>-140.07</v>
      </c>
      <c r="K43" s="85">
        <f t="shared" si="9"/>
        <v>-163.62199999999999</v>
      </c>
      <c r="L43" s="209">
        <f t="shared" si="9"/>
        <v>-150.11099999999999</v>
      </c>
      <c r="M43" s="85">
        <f>++M42+M41+M40</f>
        <v>-153.239</v>
      </c>
      <c r="N43" s="209">
        <f>++N42+N41+N40</f>
        <v>-144.71</v>
      </c>
      <c r="O43" s="85">
        <f>++O42+O41+O40</f>
        <v>-175.57799999999997</v>
      </c>
      <c r="P43" s="85">
        <f>++P42+P41+P40</f>
        <v>-165.643</v>
      </c>
      <c r="Q43" s="9"/>
      <c r="R43" s="9"/>
      <c r="S43" s="9"/>
      <c r="T43" s="9"/>
      <c r="U43" s="9"/>
      <c r="V43" s="9"/>
      <c r="W43" s="9"/>
    </row>
    <row r="44" spans="1:23" ht="15.95" customHeight="1" thickBot="1" x14ac:dyDescent="0.25">
      <c r="C44" s="210" t="str">
        <f>IF($A$3=1,$A$18,$B$18)</f>
        <v>Profit before taxes</v>
      </c>
      <c r="D44" s="211">
        <f t="shared" ref="D44:L44" si="10">++D39+D43</f>
        <v>14.964999999999975</v>
      </c>
      <c r="E44" s="212">
        <f t="shared" si="10"/>
        <v>9.5960000000000036</v>
      </c>
      <c r="F44" s="211">
        <f t="shared" si="10"/>
        <v>13.709000000000003</v>
      </c>
      <c r="G44" s="212">
        <f t="shared" si="10"/>
        <v>15.851000000000028</v>
      </c>
      <c r="H44" s="211">
        <f t="shared" si="10"/>
        <v>12.633999999999986</v>
      </c>
      <c r="I44" s="212">
        <f t="shared" si="10"/>
        <v>15.342999999999989</v>
      </c>
      <c r="J44" s="211">
        <f t="shared" si="10"/>
        <v>11.415999999999997</v>
      </c>
      <c r="K44" s="212">
        <f t="shared" si="10"/>
        <v>17.494000000000028</v>
      </c>
      <c r="L44" s="211">
        <f t="shared" si="10"/>
        <v>9.3059999999999832</v>
      </c>
      <c r="M44" s="212">
        <f>++M39+M43</f>
        <v>15.319999999999993</v>
      </c>
      <c r="N44" s="211">
        <f>++N39+N43</f>
        <v>18.168999999999983</v>
      </c>
      <c r="O44" s="212">
        <f>++O39+O43</f>
        <v>12.462000000000046</v>
      </c>
      <c r="P44" s="212">
        <f>++P39+P43</f>
        <v>9.4490000000000123</v>
      </c>
      <c r="Q44" s="9"/>
      <c r="R44" s="9"/>
      <c r="S44" s="9"/>
      <c r="T44" s="9"/>
      <c r="U44" s="9"/>
      <c r="V44" s="9"/>
      <c r="W44" s="9"/>
    </row>
    <row r="45" spans="1:23" ht="9.75" customHeight="1" x14ac:dyDescent="0.2"/>
    <row r="46" spans="1:23" ht="9.75" customHeight="1" x14ac:dyDescent="0.2"/>
    <row r="47" spans="1:23" ht="9.75" customHeight="1" x14ac:dyDescent="0.2"/>
    <row r="48" spans="1:23" ht="9.75" customHeight="1" x14ac:dyDescent="0.2"/>
    <row r="49" spans="3:16" ht="9.75" customHeight="1" x14ac:dyDescent="0.2"/>
    <row r="50" spans="3:16" ht="15.75" customHeight="1" x14ac:dyDescent="0.2">
      <c r="C50" s="10"/>
      <c r="D50" s="258" t="str">
        <f>IF($A$3=1,$A$36,$B$36)</f>
        <v>Poland</v>
      </c>
      <c r="E50" s="258"/>
      <c r="F50" s="258"/>
      <c r="G50" s="258"/>
      <c r="H50" s="258"/>
      <c r="I50" s="258"/>
      <c r="J50" s="258"/>
      <c r="K50" s="258"/>
    </row>
    <row r="51" spans="3:16" ht="16.5" customHeight="1" thickBot="1" x14ac:dyDescent="0.25">
      <c r="C51" s="197"/>
      <c r="D51" s="201" t="str">
        <f t="shared" ref="D51:P51" si="11">+D$8</f>
        <v>Q1 11</v>
      </c>
      <c r="E51" s="198" t="str">
        <f t="shared" si="11"/>
        <v>Q2 11</v>
      </c>
      <c r="F51" s="201" t="str">
        <f t="shared" si="11"/>
        <v>Q3 11</v>
      </c>
      <c r="G51" s="198" t="str">
        <f t="shared" si="11"/>
        <v>Q4 11</v>
      </c>
      <c r="H51" s="201" t="str">
        <f t="shared" si="11"/>
        <v>Q1 12</v>
      </c>
      <c r="I51" s="198" t="str">
        <f t="shared" si="11"/>
        <v>Q2 12</v>
      </c>
      <c r="J51" s="201" t="str">
        <f t="shared" si="11"/>
        <v>Q3 12</v>
      </c>
      <c r="K51" s="198" t="str">
        <f t="shared" si="11"/>
        <v>Q4 12</v>
      </c>
      <c r="L51" s="201" t="s">
        <v>201</v>
      </c>
      <c r="M51" s="198" t="str">
        <f t="shared" si="11"/>
        <v>Q2 13</v>
      </c>
      <c r="N51" s="201" t="str">
        <f t="shared" si="11"/>
        <v>Q3 13</v>
      </c>
      <c r="O51" s="198" t="str">
        <f t="shared" si="11"/>
        <v>Q4 13</v>
      </c>
      <c r="P51" s="198" t="str">
        <f t="shared" si="11"/>
        <v>Q1 14</v>
      </c>
    </row>
    <row r="52" spans="3:16" x14ac:dyDescent="0.2">
      <c r="C52" s="10" t="str">
        <f>IF($A$3=1,$A$9,$B$9)</f>
        <v>1. Gross written premiums</v>
      </c>
      <c r="D52" s="202">
        <v>258.57799999999997</v>
      </c>
      <c r="E52" s="21">
        <v>239.52600000000001</v>
      </c>
      <c r="F52" s="202">
        <v>244.65</v>
      </c>
      <c r="G52" s="21">
        <v>211.465</v>
      </c>
      <c r="H52" s="202">
        <v>319.55200000000002</v>
      </c>
      <c r="I52" s="21">
        <v>632.66899999999998</v>
      </c>
      <c r="J52" s="202">
        <v>277.46499999999997</v>
      </c>
      <c r="K52" s="21">
        <v>382.053</v>
      </c>
      <c r="L52" s="202">
        <v>268.75299999999999</v>
      </c>
      <c r="M52" s="21">
        <v>340.99099999999999</v>
      </c>
      <c r="N52" s="236">
        <v>231.0136</v>
      </c>
      <c r="O52" s="234">
        <v>301.54655000000002</v>
      </c>
      <c r="P52" s="234">
        <v>257.73004979999996</v>
      </c>
    </row>
    <row r="53" spans="3:16" x14ac:dyDescent="0.2">
      <c r="C53" s="76" t="str">
        <f>IF($A$3=1,$A$10,$B$10)</f>
        <v>2. Net earned premiums</v>
      </c>
      <c r="D53" s="203">
        <v>199.39099999999999</v>
      </c>
      <c r="E53" s="77">
        <v>185.959</v>
      </c>
      <c r="F53" s="203">
        <v>200.00800000000001</v>
      </c>
      <c r="G53" s="77">
        <v>174.98699999999999</v>
      </c>
      <c r="H53" s="203">
        <v>264.16300000000001</v>
      </c>
      <c r="I53" s="77">
        <v>590.75699999999995</v>
      </c>
      <c r="J53" s="203">
        <v>149.71</v>
      </c>
      <c r="K53" s="77">
        <v>318.52100000000002</v>
      </c>
      <c r="L53" s="203">
        <v>206.69800000000001</v>
      </c>
      <c r="M53" s="77">
        <v>279.83800000000002</v>
      </c>
      <c r="N53" s="238">
        <v>195.06899999999999</v>
      </c>
      <c r="O53" s="237">
        <v>258.125</v>
      </c>
      <c r="P53" s="237">
        <v>203.69399999999999</v>
      </c>
    </row>
    <row r="54" spans="3:16" x14ac:dyDescent="0.2">
      <c r="C54" s="76" t="str">
        <f>IF($A$3=1,$A$11,$B$11)</f>
        <v>3. Financial result</v>
      </c>
      <c r="D54" s="203">
        <v>12.597</v>
      </c>
      <c r="E54" s="77">
        <v>12.879</v>
      </c>
      <c r="F54" s="203">
        <v>12.492000000000001</v>
      </c>
      <c r="G54" s="77">
        <v>8.48</v>
      </c>
      <c r="H54" s="203">
        <v>13.003</v>
      </c>
      <c r="I54" s="77">
        <v>16.248999999999999</v>
      </c>
      <c r="J54" s="203">
        <v>24.516999999999999</v>
      </c>
      <c r="K54" s="77">
        <v>9.7140000000000004</v>
      </c>
      <c r="L54" s="203">
        <v>15.587</v>
      </c>
      <c r="M54" s="77">
        <v>15.757</v>
      </c>
      <c r="N54" s="238">
        <v>12.541</v>
      </c>
      <c r="O54" s="237">
        <v>4.8860000000000001</v>
      </c>
      <c r="P54" s="237">
        <v>13.339</v>
      </c>
    </row>
    <row r="55" spans="3:16" x14ac:dyDescent="0.2">
      <c r="C55" s="76" t="str">
        <f>IF($A$3=1,$A$12,$B$12)</f>
        <v>4. Other income</v>
      </c>
      <c r="D55" s="203">
        <v>1.0489999999999999</v>
      </c>
      <c r="E55" s="77">
        <v>1.6659999999999999</v>
      </c>
      <c r="F55" s="203">
        <v>1.407</v>
      </c>
      <c r="G55" s="77">
        <v>4.1849999999999996</v>
      </c>
      <c r="H55" s="203">
        <v>1.1910000000000001</v>
      </c>
      <c r="I55" s="77">
        <v>1.444</v>
      </c>
      <c r="J55" s="203">
        <v>2.1720000000000002</v>
      </c>
      <c r="K55" s="77">
        <v>2.032</v>
      </c>
      <c r="L55" s="203">
        <v>1.583</v>
      </c>
      <c r="M55" s="77">
        <v>0.872</v>
      </c>
      <c r="N55" s="238">
        <v>3.6150000000000002</v>
      </c>
      <c r="O55" s="237">
        <v>-0.1</v>
      </c>
      <c r="P55" s="237">
        <v>1.4530000000000001</v>
      </c>
    </row>
    <row r="56" spans="3:16" ht="16.5" customHeight="1" x14ac:dyDescent="0.2">
      <c r="C56" s="82" t="str">
        <f>IF($A$3=1,$A$13,$B$13)</f>
        <v>Total income</v>
      </c>
      <c r="D56" s="207">
        <f t="shared" ref="D56:L56" si="12">++D55+D54+D53</f>
        <v>213.03699999999998</v>
      </c>
      <c r="E56" s="83">
        <f t="shared" si="12"/>
        <v>200.50399999999999</v>
      </c>
      <c r="F56" s="207">
        <f t="shared" si="12"/>
        <v>213.90700000000001</v>
      </c>
      <c r="G56" s="83">
        <f t="shared" si="12"/>
        <v>187.65199999999999</v>
      </c>
      <c r="H56" s="207">
        <f t="shared" si="12"/>
        <v>278.35700000000003</v>
      </c>
      <c r="I56" s="83">
        <f t="shared" si="12"/>
        <v>608.44999999999993</v>
      </c>
      <c r="J56" s="207">
        <f t="shared" si="12"/>
        <v>176.399</v>
      </c>
      <c r="K56" s="83">
        <f t="shared" si="12"/>
        <v>330.267</v>
      </c>
      <c r="L56" s="207">
        <f t="shared" si="12"/>
        <v>223.86799999999999</v>
      </c>
      <c r="M56" s="83">
        <f>++M55+M54+M53</f>
        <v>296.46700000000004</v>
      </c>
      <c r="N56" s="207">
        <f>++N55+N54+N53</f>
        <v>211.22499999999999</v>
      </c>
      <c r="O56" s="83">
        <f>++O55+O54+O53</f>
        <v>262.911</v>
      </c>
      <c r="P56" s="83">
        <f>++P55+P54+P53</f>
        <v>218.48599999999999</v>
      </c>
    </row>
    <row r="57" spans="3:16" x14ac:dyDescent="0.2">
      <c r="C57" s="80" t="str">
        <f>IF($A$3=1,$A$14,$B$14)</f>
        <v>6. Expenses for claims/benefits</v>
      </c>
      <c r="D57" s="208">
        <v>-146.6</v>
      </c>
      <c r="E57" s="81">
        <v>-128.82900000000001</v>
      </c>
      <c r="F57" s="208">
        <v>-152.602</v>
      </c>
      <c r="G57" s="81">
        <v>-124.036</v>
      </c>
      <c r="H57" s="208">
        <v>-212.32400000000001</v>
      </c>
      <c r="I57" s="81">
        <v>-542.32799999999997</v>
      </c>
      <c r="J57" s="208">
        <v>-107.63200000000001</v>
      </c>
      <c r="K57" s="81">
        <v>-264.21199999999999</v>
      </c>
      <c r="L57" s="208">
        <v>-157.357</v>
      </c>
      <c r="M57" s="81">
        <v>-220.97499999999999</v>
      </c>
      <c r="N57" s="240">
        <v>-135.43</v>
      </c>
      <c r="O57" s="239">
        <v>-196.15</v>
      </c>
      <c r="P57" s="239">
        <v>-140.00899999999999</v>
      </c>
    </row>
    <row r="58" spans="3:16" x14ac:dyDescent="0.2">
      <c r="C58" s="76" t="str">
        <f>IF($A$3=1,$A$15,$B$15)</f>
        <v>7. Acquisition and administrative expenses</v>
      </c>
      <c r="D58" s="203">
        <v>-55.045000000000002</v>
      </c>
      <c r="E58" s="77">
        <v>-59.052999999999997</v>
      </c>
      <c r="F58" s="203">
        <v>-48.597000000000001</v>
      </c>
      <c r="G58" s="77">
        <v>-48.302999999999997</v>
      </c>
      <c r="H58" s="203">
        <v>-49.723999999999997</v>
      </c>
      <c r="I58" s="77">
        <v>-51.079000000000001</v>
      </c>
      <c r="J58" s="203">
        <v>-52.968000000000004</v>
      </c>
      <c r="K58" s="77">
        <v>-51.726999999999997</v>
      </c>
      <c r="L58" s="203">
        <v>-48.268999999999998</v>
      </c>
      <c r="M58" s="77">
        <v>-55.148000000000003</v>
      </c>
      <c r="N58" s="238">
        <v>-58.488999999999997</v>
      </c>
      <c r="O58" s="237">
        <v>-60.63</v>
      </c>
      <c r="P58" s="237">
        <v>-59.874000000000002</v>
      </c>
    </row>
    <row r="59" spans="3:16" x14ac:dyDescent="0.2">
      <c r="C59" s="76" t="str">
        <f>IF($A$3=1,$A$16,$B$16)</f>
        <v>8. Other expenses</v>
      </c>
      <c r="D59" s="203">
        <v>-4.8440000000000003</v>
      </c>
      <c r="E59" s="77">
        <v>-2.1640000000000001</v>
      </c>
      <c r="F59" s="203">
        <v>-3.94</v>
      </c>
      <c r="G59" s="77">
        <v>-4.6749999999999998</v>
      </c>
      <c r="H59" s="203">
        <v>-3.7559999999999998</v>
      </c>
      <c r="I59" s="77">
        <v>-4.9290000000000003</v>
      </c>
      <c r="J59" s="203">
        <v>-6.9809999999999999</v>
      </c>
      <c r="K59" s="77">
        <v>-4.2430000000000003</v>
      </c>
      <c r="L59" s="203">
        <v>-2.9780000000000002</v>
      </c>
      <c r="M59" s="77">
        <v>-2.3719999999999999</v>
      </c>
      <c r="N59" s="238">
        <v>-1.96</v>
      </c>
      <c r="O59" s="237">
        <v>-4.4930000000000003</v>
      </c>
      <c r="P59" s="237">
        <v>-2.67</v>
      </c>
    </row>
    <row r="60" spans="3:16" ht="16.5" customHeight="1" thickBot="1" x14ac:dyDescent="0.25">
      <c r="C60" s="84" t="str">
        <f>IF($A$3=1,$A$17,$B$17)</f>
        <v>Total expenses</v>
      </c>
      <c r="D60" s="209">
        <f t="shared" ref="D60:L60" si="13">++D59+D58+D57</f>
        <v>-206.489</v>
      </c>
      <c r="E60" s="85">
        <f t="shared" si="13"/>
        <v>-190.04599999999999</v>
      </c>
      <c r="F60" s="209">
        <f t="shared" si="13"/>
        <v>-205.13900000000001</v>
      </c>
      <c r="G60" s="85">
        <f t="shared" si="13"/>
        <v>-177.01400000000001</v>
      </c>
      <c r="H60" s="209">
        <f t="shared" si="13"/>
        <v>-265.80400000000003</v>
      </c>
      <c r="I60" s="85">
        <f t="shared" si="13"/>
        <v>-598.33600000000001</v>
      </c>
      <c r="J60" s="209">
        <f t="shared" si="13"/>
        <v>-167.58100000000002</v>
      </c>
      <c r="K60" s="85">
        <f t="shared" si="13"/>
        <v>-320.18200000000002</v>
      </c>
      <c r="L60" s="209">
        <f t="shared" si="13"/>
        <v>-208.60399999999998</v>
      </c>
      <c r="M60" s="85">
        <f>++M59+M58+M57</f>
        <v>-278.495</v>
      </c>
      <c r="N60" s="209">
        <f>++N59+N58+N57</f>
        <v>-195.87900000000002</v>
      </c>
      <c r="O60" s="85">
        <f>++O59+O58+O57</f>
        <v>-261.27300000000002</v>
      </c>
      <c r="P60" s="85">
        <f>++P59+P58+P57</f>
        <v>-202.553</v>
      </c>
    </row>
    <row r="61" spans="3:16" ht="16.5" customHeight="1" thickBot="1" x14ac:dyDescent="0.25">
      <c r="C61" s="210" t="str">
        <f>IF($A$3=1,$A$18,$B$18)</f>
        <v>Profit before taxes</v>
      </c>
      <c r="D61" s="211">
        <f t="shared" ref="D61:L61" si="14">++D56+D60</f>
        <v>6.5479999999999734</v>
      </c>
      <c r="E61" s="212">
        <f t="shared" si="14"/>
        <v>10.457999999999998</v>
      </c>
      <c r="F61" s="211">
        <f t="shared" si="14"/>
        <v>8.7680000000000007</v>
      </c>
      <c r="G61" s="212">
        <f t="shared" si="14"/>
        <v>10.637999999999977</v>
      </c>
      <c r="H61" s="211">
        <f t="shared" si="14"/>
        <v>12.552999999999997</v>
      </c>
      <c r="I61" s="212">
        <f t="shared" si="14"/>
        <v>10.113999999999919</v>
      </c>
      <c r="J61" s="211">
        <f t="shared" si="14"/>
        <v>8.8179999999999836</v>
      </c>
      <c r="K61" s="212">
        <f t="shared" si="14"/>
        <v>10.08499999999998</v>
      </c>
      <c r="L61" s="211">
        <f t="shared" si="14"/>
        <v>15.26400000000001</v>
      </c>
      <c r="M61" s="212">
        <f>++M56+M60</f>
        <v>17.972000000000037</v>
      </c>
      <c r="N61" s="211">
        <f>++N56+N60</f>
        <v>15.345999999999975</v>
      </c>
      <c r="O61" s="212">
        <f>++O56+O60</f>
        <v>1.6379999999999768</v>
      </c>
      <c r="P61" s="212">
        <f>++P56+P60</f>
        <v>15.932999999999993</v>
      </c>
    </row>
    <row r="62" spans="3:16" ht="9" customHeight="1" x14ac:dyDescent="0.2"/>
    <row r="63" spans="3:16" ht="15.75" customHeight="1" x14ac:dyDescent="0.2">
      <c r="C63" s="10"/>
      <c r="D63" s="258" t="str">
        <f>IF($A$3=1,$A$37,$B$37)</f>
        <v>Romania</v>
      </c>
      <c r="E63" s="258"/>
      <c r="F63" s="258"/>
      <c r="G63" s="258"/>
      <c r="H63" s="258"/>
      <c r="I63" s="258"/>
      <c r="J63" s="258"/>
      <c r="K63" s="258"/>
    </row>
    <row r="64" spans="3:16" ht="15.75" customHeight="1" thickBot="1" x14ac:dyDescent="0.25">
      <c r="C64" s="197"/>
      <c r="D64" s="201" t="str">
        <f t="shared" ref="D64:P64" si="15">+D$8</f>
        <v>Q1 11</v>
      </c>
      <c r="E64" s="198" t="str">
        <f t="shared" si="15"/>
        <v>Q2 11</v>
      </c>
      <c r="F64" s="201" t="str">
        <f t="shared" si="15"/>
        <v>Q3 11</v>
      </c>
      <c r="G64" s="198" t="str">
        <f t="shared" si="15"/>
        <v>Q4 11</v>
      </c>
      <c r="H64" s="201" t="str">
        <f t="shared" si="15"/>
        <v>Q1 12</v>
      </c>
      <c r="I64" s="198" t="str">
        <f t="shared" si="15"/>
        <v>Q2 12</v>
      </c>
      <c r="J64" s="201" t="str">
        <f t="shared" si="15"/>
        <v>Q3 12</v>
      </c>
      <c r="K64" s="198" t="str">
        <f t="shared" si="15"/>
        <v>Q4 12</v>
      </c>
      <c r="L64" s="201" t="s">
        <v>201</v>
      </c>
      <c r="M64" s="198" t="str">
        <f t="shared" si="15"/>
        <v>Q2 13</v>
      </c>
      <c r="N64" s="201" t="str">
        <f t="shared" si="15"/>
        <v>Q3 13</v>
      </c>
      <c r="O64" s="198" t="str">
        <f t="shared" si="15"/>
        <v>Q4 13</v>
      </c>
      <c r="P64" s="198" t="str">
        <f t="shared" si="15"/>
        <v>Q1 14</v>
      </c>
    </row>
    <row r="65" spans="3:20" x14ac:dyDescent="0.2">
      <c r="C65" s="10" t="str">
        <f>IF($A$3=1,$A$9,$B$9)</f>
        <v>1. Gross written premiums</v>
      </c>
      <c r="D65" s="202">
        <v>144.607</v>
      </c>
      <c r="E65" s="21">
        <v>131.38399999999999</v>
      </c>
      <c r="F65" s="202">
        <v>123.149</v>
      </c>
      <c r="G65" s="21">
        <v>103.944</v>
      </c>
      <c r="H65" s="202">
        <v>134.64699999999999</v>
      </c>
      <c r="I65" s="21">
        <v>101.264</v>
      </c>
      <c r="J65" s="202">
        <v>104.254</v>
      </c>
      <c r="K65" s="21">
        <v>68.447000000000003</v>
      </c>
      <c r="L65" s="202">
        <v>101.212</v>
      </c>
      <c r="M65" s="21">
        <v>95.132999999999996</v>
      </c>
      <c r="N65" s="236">
        <v>78.292900000000003</v>
      </c>
      <c r="O65" s="234">
        <v>87.158199999999951</v>
      </c>
      <c r="P65" s="234">
        <v>82.43692784000001</v>
      </c>
    </row>
    <row r="66" spans="3:20" x14ac:dyDescent="0.2">
      <c r="C66" s="76" t="str">
        <f>IF($A$3=1,$A$10,$B$10)</f>
        <v>2. Net earned premiums</v>
      </c>
      <c r="D66" s="203">
        <v>114.649</v>
      </c>
      <c r="E66" s="77">
        <v>110.517</v>
      </c>
      <c r="F66" s="203">
        <v>95.682000000000002</v>
      </c>
      <c r="G66" s="77">
        <v>92.977000000000004</v>
      </c>
      <c r="H66" s="203">
        <v>100.301</v>
      </c>
      <c r="I66" s="77">
        <v>90.724000000000004</v>
      </c>
      <c r="J66" s="203">
        <v>82.296000000000006</v>
      </c>
      <c r="K66" s="77">
        <v>73.364000000000004</v>
      </c>
      <c r="L66" s="203">
        <v>82.132000000000005</v>
      </c>
      <c r="M66" s="77">
        <v>76.191999999999993</v>
      </c>
      <c r="N66" s="238">
        <v>-16.114000000000001</v>
      </c>
      <c r="O66" s="237">
        <v>28.768999999999998</v>
      </c>
      <c r="P66" s="237">
        <v>46.427999999999997</v>
      </c>
    </row>
    <row r="67" spans="3:20" x14ac:dyDescent="0.2">
      <c r="C67" s="76" t="str">
        <f>IF($A$3=1,$A$11,$B$11)</f>
        <v>3. Financial result</v>
      </c>
      <c r="D67" s="203">
        <v>4.8570000000000002</v>
      </c>
      <c r="E67" s="77">
        <v>6.133</v>
      </c>
      <c r="F67" s="203">
        <v>6.9219999999999997</v>
      </c>
      <c r="G67" s="77">
        <v>4.9249999999999998</v>
      </c>
      <c r="H67" s="203">
        <v>5.149</v>
      </c>
      <c r="I67" s="77">
        <v>5.1529999999999996</v>
      </c>
      <c r="J67" s="203">
        <v>6.306</v>
      </c>
      <c r="K67" s="77">
        <v>6.7610000000000001</v>
      </c>
      <c r="L67" s="203">
        <v>4.2720000000000002</v>
      </c>
      <c r="M67" s="77">
        <v>3.5000000000000003E-2</v>
      </c>
      <c r="N67" s="238">
        <v>6.6539999999999999</v>
      </c>
      <c r="O67" s="237">
        <v>-1.9179999999999999</v>
      </c>
      <c r="P67" s="237">
        <v>2.1970000000000001</v>
      </c>
    </row>
    <row r="68" spans="3:20" x14ac:dyDescent="0.2">
      <c r="C68" s="76" t="str">
        <f>IF($A$3=1,$A$12,$B$12)</f>
        <v>4. Other income</v>
      </c>
      <c r="D68" s="203">
        <v>5.851</v>
      </c>
      <c r="E68" s="77">
        <v>1.0620000000000001</v>
      </c>
      <c r="F68" s="203">
        <v>8.9849999999999994</v>
      </c>
      <c r="G68" s="77">
        <v>1.4850000000000001</v>
      </c>
      <c r="H68" s="203">
        <v>6.7670000000000003</v>
      </c>
      <c r="I68" s="77">
        <v>8.0449999999999999</v>
      </c>
      <c r="J68" s="203">
        <v>14.109</v>
      </c>
      <c r="K68" s="77">
        <v>-0.505</v>
      </c>
      <c r="L68" s="203">
        <v>6.452</v>
      </c>
      <c r="M68" s="77">
        <v>4.7389999999999999</v>
      </c>
      <c r="N68" s="238">
        <v>1.772</v>
      </c>
      <c r="O68" s="237">
        <v>-1.1839999999999999</v>
      </c>
      <c r="P68" s="237">
        <v>4.6399999999999997</v>
      </c>
    </row>
    <row r="69" spans="3:20" ht="15.95" customHeight="1" x14ac:dyDescent="0.2">
      <c r="C69" s="82" t="str">
        <f>IF($A$3=1,$A$13,$B$13)</f>
        <v>Total income</v>
      </c>
      <c r="D69" s="207">
        <f t="shared" ref="D69:L69" si="16">++D68+D67+D66</f>
        <v>125.357</v>
      </c>
      <c r="E69" s="83">
        <f t="shared" si="16"/>
        <v>117.71199999999999</v>
      </c>
      <c r="F69" s="207">
        <f t="shared" si="16"/>
        <v>111.589</v>
      </c>
      <c r="G69" s="83">
        <f t="shared" si="16"/>
        <v>99.387</v>
      </c>
      <c r="H69" s="207">
        <f t="shared" si="16"/>
        <v>112.217</v>
      </c>
      <c r="I69" s="83">
        <f t="shared" si="16"/>
        <v>103.922</v>
      </c>
      <c r="J69" s="207">
        <f t="shared" si="16"/>
        <v>102.71100000000001</v>
      </c>
      <c r="K69" s="83">
        <f t="shared" si="16"/>
        <v>79.62</v>
      </c>
      <c r="L69" s="207">
        <f t="shared" si="16"/>
        <v>92.856000000000009</v>
      </c>
      <c r="M69" s="83">
        <f>++M68+M67+M66</f>
        <v>80.965999999999994</v>
      </c>
      <c r="N69" s="207">
        <f>++N68+N67+N66</f>
        <v>-7.6880000000000006</v>
      </c>
      <c r="O69" s="83">
        <f>++O68+O67+O66</f>
        <v>25.666999999999998</v>
      </c>
      <c r="P69" s="83">
        <f>++P68+P67+P66</f>
        <v>53.265000000000001</v>
      </c>
    </row>
    <row r="70" spans="3:20" x14ac:dyDescent="0.2">
      <c r="C70" s="80" t="str">
        <f>IF($A$3=1,$A$14,$B$14)</f>
        <v>6. Expenses for claims/benefits</v>
      </c>
      <c r="D70" s="208">
        <v>-86.364000000000004</v>
      </c>
      <c r="E70" s="81">
        <v>-78.484999999999999</v>
      </c>
      <c r="F70" s="208">
        <v>-70.641999999999996</v>
      </c>
      <c r="G70" s="81">
        <v>-70.543999999999997</v>
      </c>
      <c r="H70" s="208">
        <v>-79.341999999999999</v>
      </c>
      <c r="I70" s="81">
        <v>-74.516000000000005</v>
      </c>
      <c r="J70" s="208">
        <v>-68.981999999999999</v>
      </c>
      <c r="K70" s="81">
        <v>-86.076999999999998</v>
      </c>
      <c r="L70" s="208">
        <v>-62.703000000000003</v>
      </c>
      <c r="M70" s="81">
        <v>-59.58</v>
      </c>
      <c r="N70" s="240">
        <v>-2.81</v>
      </c>
      <c r="O70" s="239">
        <v>-50.344999999999999</v>
      </c>
      <c r="P70" s="239">
        <v>-28.170999999999999</v>
      </c>
    </row>
    <row r="71" spans="3:20" x14ac:dyDescent="0.2">
      <c r="C71" s="76" t="str">
        <f>IF($A$3=1,$A$15,$B$15)</f>
        <v>7. Acquisition and administrative expenses</v>
      </c>
      <c r="D71" s="203">
        <v>-34.317</v>
      </c>
      <c r="E71" s="77">
        <v>-32.204000000000001</v>
      </c>
      <c r="F71" s="203">
        <v>-36.899000000000001</v>
      </c>
      <c r="G71" s="77">
        <v>-32.756</v>
      </c>
      <c r="H71" s="203">
        <v>-32.167999999999999</v>
      </c>
      <c r="I71" s="77">
        <v>-27.545999999999999</v>
      </c>
      <c r="J71" s="203">
        <v>-31.484000000000002</v>
      </c>
      <c r="K71" s="77">
        <v>-20.751000000000001</v>
      </c>
      <c r="L71" s="203">
        <v>-31.053999999999998</v>
      </c>
      <c r="M71" s="77">
        <v>-23.254999999999999</v>
      </c>
      <c r="N71" s="238">
        <v>-2.3580000000000001</v>
      </c>
      <c r="O71" s="237">
        <v>-30.74</v>
      </c>
      <c r="P71" s="237">
        <v>-18.436</v>
      </c>
    </row>
    <row r="72" spans="3:20" x14ac:dyDescent="0.2">
      <c r="C72" s="76" t="str">
        <f>IF($A$3=1,$A$16,$B$16)</f>
        <v>8. Other expenses</v>
      </c>
      <c r="D72" s="203">
        <v>-9.6660000000000004</v>
      </c>
      <c r="E72" s="77">
        <v>-1.6040000000000001</v>
      </c>
      <c r="F72" s="203">
        <v>-13.279</v>
      </c>
      <c r="G72" s="77">
        <v>-0.27400000000000002</v>
      </c>
      <c r="H72" s="203">
        <v>-3.9670000000000001</v>
      </c>
      <c r="I72" s="77">
        <v>-4.4189999999999996</v>
      </c>
      <c r="J72" s="203">
        <v>-5.9649999999999999</v>
      </c>
      <c r="K72" s="77">
        <v>-8.1120000000000001</v>
      </c>
      <c r="L72" s="203">
        <v>-1.968</v>
      </c>
      <c r="M72" s="77">
        <v>-13.157999999999999</v>
      </c>
      <c r="N72" s="238">
        <v>-5.298</v>
      </c>
      <c r="O72" s="237">
        <v>-7.2350000000000003</v>
      </c>
      <c r="P72" s="237">
        <v>-6.1790000000000003</v>
      </c>
    </row>
    <row r="73" spans="3:20" ht="15.95" customHeight="1" thickBot="1" x14ac:dyDescent="0.25">
      <c r="C73" s="84" t="str">
        <f>IF($A$3=1,$A$17,$B$17)</f>
        <v>Total expenses</v>
      </c>
      <c r="D73" s="209">
        <f t="shared" ref="D73:L73" si="17">++D72+D71+D70</f>
        <v>-130.34700000000001</v>
      </c>
      <c r="E73" s="85">
        <f t="shared" si="17"/>
        <v>-112.29300000000001</v>
      </c>
      <c r="F73" s="209">
        <f t="shared" si="17"/>
        <v>-120.82</v>
      </c>
      <c r="G73" s="85">
        <f t="shared" si="17"/>
        <v>-103.574</v>
      </c>
      <c r="H73" s="209">
        <f t="shared" si="17"/>
        <v>-115.477</v>
      </c>
      <c r="I73" s="85">
        <f t="shared" si="17"/>
        <v>-106.48100000000001</v>
      </c>
      <c r="J73" s="209">
        <f t="shared" si="17"/>
        <v>-106.431</v>
      </c>
      <c r="K73" s="85">
        <f t="shared" si="17"/>
        <v>-114.94</v>
      </c>
      <c r="L73" s="209">
        <f t="shared" si="17"/>
        <v>-95.724999999999994</v>
      </c>
      <c r="M73" s="85">
        <f>++M72+M71+M70</f>
        <v>-95.992999999999995</v>
      </c>
      <c r="N73" s="209">
        <f>++N72+N71+N70</f>
        <v>-10.466000000000001</v>
      </c>
      <c r="O73" s="85">
        <f>++O72+O71+O70</f>
        <v>-88.32</v>
      </c>
      <c r="P73" s="85">
        <f>++P72+P71+P70</f>
        <v>-52.786000000000001</v>
      </c>
    </row>
    <row r="74" spans="3:20" ht="15.95" customHeight="1" thickBot="1" x14ac:dyDescent="0.25">
      <c r="C74" s="210" t="str">
        <f>IF($A$3=1,$A$18,$B$18)</f>
        <v>Profit before taxes</v>
      </c>
      <c r="D74" s="211">
        <f t="shared" ref="D74:L74" si="18">++D69+D73</f>
        <v>-4.9900000000000091</v>
      </c>
      <c r="E74" s="212">
        <f t="shared" si="18"/>
        <v>5.4189999999999827</v>
      </c>
      <c r="F74" s="211">
        <f t="shared" si="18"/>
        <v>-9.2309999999999945</v>
      </c>
      <c r="G74" s="212">
        <f t="shared" si="18"/>
        <v>-4.1869999999999976</v>
      </c>
      <c r="H74" s="211">
        <f t="shared" si="18"/>
        <v>-3.2600000000000051</v>
      </c>
      <c r="I74" s="212">
        <f t="shared" si="18"/>
        <v>-2.5590000000000117</v>
      </c>
      <c r="J74" s="211">
        <f t="shared" si="18"/>
        <v>-3.7199999999999847</v>
      </c>
      <c r="K74" s="212">
        <f t="shared" si="18"/>
        <v>-35.319999999999993</v>
      </c>
      <c r="L74" s="211">
        <f t="shared" si="18"/>
        <v>-2.8689999999999856</v>
      </c>
      <c r="M74" s="212">
        <f>++M69+M73</f>
        <v>-15.027000000000001</v>
      </c>
      <c r="N74" s="211">
        <f>++N69+N73</f>
        <v>-18.154000000000003</v>
      </c>
      <c r="O74" s="212">
        <f>++O69+O73</f>
        <v>-62.652999999999992</v>
      </c>
      <c r="P74" s="212">
        <f>++P69+P73</f>
        <v>0.4789999999999992</v>
      </c>
    </row>
    <row r="75" spans="3:20" x14ac:dyDescent="0.2">
      <c r="C75" s="10"/>
      <c r="D75" s="73"/>
      <c r="E75" s="73"/>
      <c r="F75" s="73"/>
      <c r="G75" s="73"/>
      <c r="H75" s="73"/>
      <c r="I75" s="73"/>
      <c r="J75" s="73"/>
      <c r="K75" s="73"/>
      <c r="L75" s="70"/>
      <c r="M75" s="70"/>
      <c r="N75" s="70"/>
      <c r="O75" s="70"/>
      <c r="P75" s="194"/>
      <c r="Q75" s="194"/>
      <c r="R75" s="194"/>
      <c r="S75" s="194"/>
      <c r="T75" s="194"/>
    </row>
    <row r="76" spans="3:20" ht="15.75" customHeight="1" x14ac:dyDescent="0.2">
      <c r="C76" s="10"/>
      <c r="D76" s="258" t="str">
        <f>IF($A$3=1,$A$38,$B$38)</f>
        <v>Remaining markets</v>
      </c>
      <c r="E76" s="258"/>
      <c r="F76" s="258"/>
      <c r="G76" s="258"/>
      <c r="H76" s="258"/>
      <c r="I76" s="258"/>
      <c r="J76" s="258"/>
      <c r="K76" s="258"/>
    </row>
    <row r="77" spans="3:20" ht="16.5" customHeight="1" thickBot="1" x14ac:dyDescent="0.25">
      <c r="C77" s="197"/>
      <c r="D77" s="201" t="str">
        <f t="shared" ref="D77:P77" si="19">+D$8</f>
        <v>Q1 11</v>
      </c>
      <c r="E77" s="198" t="str">
        <f t="shared" si="19"/>
        <v>Q2 11</v>
      </c>
      <c r="F77" s="201" t="str">
        <f t="shared" si="19"/>
        <v>Q3 11</v>
      </c>
      <c r="G77" s="198" t="str">
        <f t="shared" si="19"/>
        <v>Q4 11</v>
      </c>
      <c r="H77" s="201" t="str">
        <f t="shared" si="19"/>
        <v>Q1 12</v>
      </c>
      <c r="I77" s="198" t="str">
        <f t="shared" si="19"/>
        <v>Q2 12</v>
      </c>
      <c r="J77" s="201" t="str">
        <f t="shared" si="19"/>
        <v>Q3 12</v>
      </c>
      <c r="K77" s="198" t="str">
        <f t="shared" si="19"/>
        <v>Q4 12</v>
      </c>
      <c r="L77" s="201" t="s">
        <v>201</v>
      </c>
      <c r="M77" s="198" t="str">
        <f t="shared" si="19"/>
        <v>Q2 13</v>
      </c>
      <c r="N77" s="201" t="str">
        <f t="shared" si="19"/>
        <v>Q3 13</v>
      </c>
      <c r="O77" s="198" t="str">
        <f t="shared" si="19"/>
        <v>Q4 13</v>
      </c>
      <c r="P77" s="198" t="str">
        <f t="shared" si="19"/>
        <v>Q1 14</v>
      </c>
    </row>
    <row r="78" spans="3:20" x14ac:dyDescent="0.2">
      <c r="C78" s="10" t="str">
        <f>IF($A$3=1,$A$9,$B$9)</f>
        <v>1. Gross written premiums</v>
      </c>
      <c r="D78" s="202">
        <v>212.73</v>
      </c>
      <c r="E78" s="21">
        <v>197.55099999999999</v>
      </c>
      <c r="F78" s="202">
        <v>223.916</v>
      </c>
      <c r="G78" s="21">
        <v>222.99700000000001</v>
      </c>
      <c r="H78" s="202">
        <v>236.30699999999999</v>
      </c>
      <c r="I78" s="21">
        <v>240.959</v>
      </c>
      <c r="J78" s="202">
        <v>244.238</v>
      </c>
      <c r="K78" s="21">
        <v>254.053</v>
      </c>
      <c r="L78" s="202">
        <v>260.17899999999997</v>
      </c>
      <c r="M78" s="21">
        <v>270.762</v>
      </c>
      <c r="N78" s="236">
        <v>250.55905000000001</v>
      </c>
      <c r="O78" s="234">
        <v>280.13497999999998</v>
      </c>
      <c r="P78" s="234">
        <v>308.16377494000005</v>
      </c>
    </row>
    <row r="79" spans="3:20" x14ac:dyDescent="0.2">
      <c r="C79" s="76" t="str">
        <f>IF($A$3=1,$A$10,$B$10)</f>
        <v>2. Net earned premiums</v>
      </c>
      <c r="D79" s="203">
        <v>137.43100000000001</v>
      </c>
      <c r="E79" s="77">
        <v>148.13999999999999</v>
      </c>
      <c r="F79" s="203">
        <v>167.87299999999999</v>
      </c>
      <c r="G79" s="77">
        <v>189.416</v>
      </c>
      <c r="H79" s="203">
        <v>158.523</v>
      </c>
      <c r="I79" s="77">
        <v>181.59700000000001</v>
      </c>
      <c r="J79" s="203">
        <v>183.2</v>
      </c>
      <c r="K79" s="77">
        <v>193.33199999999999</v>
      </c>
      <c r="L79" s="203">
        <v>175.65700000000001</v>
      </c>
      <c r="M79" s="77">
        <v>202.83</v>
      </c>
      <c r="N79" s="238">
        <v>197.14</v>
      </c>
      <c r="O79" s="237">
        <v>233.64</v>
      </c>
      <c r="P79" s="237">
        <v>219.37700000000001</v>
      </c>
    </row>
    <row r="80" spans="3:20" x14ac:dyDescent="0.2">
      <c r="C80" s="76" t="str">
        <f>IF($A$3=1,$A$11,$B$11)</f>
        <v>3. Financial result</v>
      </c>
      <c r="D80" s="203">
        <v>15.528</v>
      </c>
      <c r="E80" s="77">
        <v>14.429</v>
      </c>
      <c r="F80" s="203">
        <v>20.032</v>
      </c>
      <c r="G80" s="77">
        <v>15.551</v>
      </c>
      <c r="H80" s="203">
        <v>23.417000000000002</v>
      </c>
      <c r="I80" s="77">
        <v>22.19</v>
      </c>
      <c r="J80" s="203">
        <v>18.495000000000001</v>
      </c>
      <c r="K80" s="77">
        <v>20.329000000000001</v>
      </c>
      <c r="L80" s="203">
        <v>20.231000000000002</v>
      </c>
      <c r="M80" s="77">
        <v>15.87</v>
      </c>
      <c r="N80" s="238">
        <v>21.638999999999999</v>
      </c>
      <c r="O80" s="237">
        <v>16.350999999999999</v>
      </c>
      <c r="P80" s="237">
        <v>21.861999999999998</v>
      </c>
    </row>
    <row r="81" spans="3:20" x14ac:dyDescent="0.2">
      <c r="C81" s="76" t="str">
        <f>IF($A$3=1,$A$12,$B$12)</f>
        <v>4. Other income</v>
      </c>
      <c r="D81" s="203">
        <v>4.05</v>
      </c>
      <c r="E81" s="77">
        <v>4.5819999999999999</v>
      </c>
      <c r="F81" s="203">
        <v>4.5279999999999996</v>
      </c>
      <c r="G81" s="77">
        <v>2.5259999999999998</v>
      </c>
      <c r="H81" s="203">
        <v>3.8889999999999998</v>
      </c>
      <c r="I81" s="77">
        <v>4.8730000000000002</v>
      </c>
      <c r="J81" s="203">
        <v>3.867</v>
      </c>
      <c r="K81" s="77">
        <v>6.1</v>
      </c>
      <c r="L81" s="203">
        <v>9.1709999999999994</v>
      </c>
      <c r="M81" s="77">
        <v>9.7029999999999994</v>
      </c>
      <c r="N81" s="238">
        <v>-0.19900000000000001</v>
      </c>
      <c r="O81" s="237">
        <v>9.673</v>
      </c>
      <c r="P81" s="237">
        <v>4.58</v>
      </c>
    </row>
    <row r="82" spans="3:20" ht="16.5" customHeight="1" x14ac:dyDescent="0.2">
      <c r="C82" s="82" t="str">
        <f>IF($A$3=1,$A$13,$B$13)</f>
        <v>Total income</v>
      </c>
      <c r="D82" s="207">
        <f t="shared" ref="D82:L82" si="20">++D81+D80+D79</f>
        <v>157.00900000000001</v>
      </c>
      <c r="E82" s="83">
        <f t="shared" si="20"/>
        <v>167.15099999999998</v>
      </c>
      <c r="F82" s="207">
        <f t="shared" si="20"/>
        <v>192.43299999999999</v>
      </c>
      <c r="G82" s="83">
        <f t="shared" si="20"/>
        <v>207.49299999999999</v>
      </c>
      <c r="H82" s="207">
        <f t="shared" si="20"/>
        <v>185.82900000000001</v>
      </c>
      <c r="I82" s="83">
        <f t="shared" si="20"/>
        <v>208.66000000000003</v>
      </c>
      <c r="J82" s="207">
        <f t="shared" si="20"/>
        <v>205.56199999999998</v>
      </c>
      <c r="K82" s="83">
        <f t="shared" si="20"/>
        <v>219.761</v>
      </c>
      <c r="L82" s="207">
        <f t="shared" si="20"/>
        <v>205.05900000000003</v>
      </c>
      <c r="M82" s="83">
        <f>++M81+M80+M79</f>
        <v>228.40300000000002</v>
      </c>
      <c r="N82" s="207">
        <f>++N81+N80+N79</f>
        <v>218.57999999999998</v>
      </c>
      <c r="O82" s="83">
        <f>++O81+O80+O79</f>
        <v>259.66399999999999</v>
      </c>
      <c r="P82" s="83">
        <f>++P81+P80+P79</f>
        <v>245.81900000000002</v>
      </c>
    </row>
    <row r="83" spans="3:20" x14ac:dyDescent="0.2">
      <c r="C83" s="80" t="str">
        <f>IF($A$3=1,$A$14,$B$14)</f>
        <v>6. Expenses for claims/benefits</v>
      </c>
      <c r="D83" s="208">
        <v>-91.772000000000006</v>
      </c>
      <c r="E83" s="81">
        <v>-108.27200000000001</v>
      </c>
      <c r="F83" s="208">
        <v>-128.47399999999999</v>
      </c>
      <c r="G83" s="81">
        <v>-136.02799999999999</v>
      </c>
      <c r="H83" s="208">
        <v>-113.42</v>
      </c>
      <c r="I83" s="81">
        <v>-138.07</v>
      </c>
      <c r="J83" s="208">
        <v>-126.68300000000001</v>
      </c>
      <c r="K83" s="81">
        <v>-133.863</v>
      </c>
      <c r="L83" s="208">
        <v>-127.68300000000001</v>
      </c>
      <c r="M83" s="231">
        <v>-143.505</v>
      </c>
      <c r="N83" s="240">
        <v>-136.53</v>
      </c>
      <c r="O83" s="239">
        <v>-172.59700000000001</v>
      </c>
      <c r="P83" s="239">
        <v>-163.845</v>
      </c>
    </row>
    <row r="84" spans="3:20" x14ac:dyDescent="0.2">
      <c r="C84" s="76" t="str">
        <f>IF($A$3=1,$A$15,$B$15)</f>
        <v>7. Acquisition and administrative expenses</v>
      </c>
      <c r="D84" s="203">
        <v>-45.465000000000003</v>
      </c>
      <c r="E84" s="77">
        <v>-39.252000000000002</v>
      </c>
      <c r="F84" s="203">
        <v>-41.579000000000001</v>
      </c>
      <c r="G84" s="77">
        <v>-50.265000000000001</v>
      </c>
      <c r="H84" s="203">
        <v>-44.235999999999997</v>
      </c>
      <c r="I84" s="77">
        <v>-46.960999999999999</v>
      </c>
      <c r="J84" s="203">
        <v>-52.835000000000001</v>
      </c>
      <c r="K84" s="77">
        <v>-57.402999999999999</v>
      </c>
      <c r="L84" s="203">
        <v>-48.256</v>
      </c>
      <c r="M84" s="232">
        <v>-60.896999999999998</v>
      </c>
      <c r="N84" s="238">
        <v>-52.015999999999998</v>
      </c>
      <c r="O84" s="237">
        <v>-69.510000000000005</v>
      </c>
      <c r="P84" s="237">
        <v>-48.343000000000004</v>
      </c>
    </row>
    <row r="85" spans="3:20" x14ac:dyDescent="0.2">
      <c r="C85" s="76" t="str">
        <f>IF($A$3=1,$A$16,$B$16)</f>
        <v>8. Other expenses</v>
      </c>
      <c r="D85" s="203">
        <v>-14.154999999999999</v>
      </c>
      <c r="E85" s="77">
        <v>-13.73</v>
      </c>
      <c r="F85" s="203">
        <v>-12.085000000000001</v>
      </c>
      <c r="G85" s="77">
        <v>-19.856999999999999</v>
      </c>
      <c r="H85" s="203">
        <v>-20.391999999999999</v>
      </c>
      <c r="I85" s="77">
        <v>-18.931000000000001</v>
      </c>
      <c r="J85" s="203">
        <v>-15.582000000000001</v>
      </c>
      <c r="K85" s="77">
        <v>-12.305999999999999</v>
      </c>
      <c r="L85" s="203">
        <v>-18.535</v>
      </c>
      <c r="M85" s="232">
        <v>-11.976000000000001</v>
      </c>
      <c r="N85" s="238">
        <v>-15.541</v>
      </c>
      <c r="O85" s="237">
        <v>-14.388999999999999</v>
      </c>
      <c r="P85" s="237">
        <v>-19.582999999999998</v>
      </c>
    </row>
    <row r="86" spans="3:20" ht="16.5" customHeight="1" thickBot="1" x14ac:dyDescent="0.25">
      <c r="C86" s="84" t="str">
        <f>IF($A$3=1,$A$17,$B$17)</f>
        <v>Total expenses</v>
      </c>
      <c r="D86" s="209">
        <f t="shared" ref="D86:L86" si="21">++D85+D84+D83</f>
        <v>-151.392</v>
      </c>
      <c r="E86" s="85">
        <f t="shared" si="21"/>
        <v>-161.25400000000002</v>
      </c>
      <c r="F86" s="209">
        <f t="shared" si="21"/>
        <v>-182.13799999999998</v>
      </c>
      <c r="G86" s="85">
        <f t="shared" si="21"/>
        <v>-206.14999999999998</v>
      </c>
      <c r="H86" s="209">
        <f t="shared" si="21"/>
        <v>-178.048</v>
      </c>
      <c r="I86" s="85">
        <f t="shared" si="21"/>
        <v>-203.96199999999999</v>
      </c>
      <c r="J86" s="209">
        <f t="shared" si="21"/>
        <v>-195.10000000000002</v>
      </c>
      <c r="K86" s="85">
        <f t="shared" si="21"/>
        <v>-203.572</v>
      </c>
      <c r="L86" s="209">
        <f t="shared" si="21"/>
        <v>-194.47399999999999</v>
      </c>
      <c r="M86" s="85">
        <f>++M85+M84+M83</f>
        <v>-216.37799999999999</v>
      </c>
      <c r="N86" s="209">
        <f>++N85+N84+N83</f>
        <v>-204.08699999999999</v>
      </c>
      <c r="O86" s="85">
        <f>++O85+O84+O83</f>
        <v>-256.49599999999998</v>
      </c>
      <c r="P86" s="85">
        <f>++P85+P84+P83</f>
        <v>-231.77100000000002</v>
      </c>
    </row>
    <row r="87" spans="3:20" ht="16.5" customHeight="1" thickBot="1" x14ac:dyDescent="0.25">
      <c r="C87" s="210" t="str">
        <f>IF($A$3=1,$A$18,$B$18)</f>
        <v>Profit before taxes</v>
      </c>
      <c r="D87" s="211">
        <f t="shared" ref="D87:K87" si="22">++D82+D86</f>
        <v>5.6170000000000186</v>
      </c>
      <c r="E87" s="212">
        <f t="shared" si="22"/>
        <v>5.8969999999999629</v>
      </c>
      <c r="F87" s="211">
        <f t="shared" si="22"/>
        <v>10.295000000000016</v>
      </c>
      <c r="G87" s="212">
        <f t="shared" si="22"/>
        <v>1.3430000000000177</v>
      </c>
      <c r="H87" s="211">
        <f t="shared" si="22"/>
        <v>7.7810000000000059</v>
      </c>
      <c r="I87" s="212">
        <f t="shared" si="22"/>
        <v>4.6980000000000359</v>
      </c>
      <c r="J87" s="211">
        <f t="shared" si="22"/>
        <v>10.461999999999961</v>
      </c>
      <c r="K87" s="212">
        <f t="shared" si="22"/>
        <v>16.188999999999993</v>
      </c>
      <c r="L87" s="211">
        <f>++L82+L86</f>
        <v>10.585000000000036</v>
      </c>
      <c r="M87" s="212">
        <f>++M82+M86</f>
        <v>12.025000000000034</v>
      </c>
      <c r="N87" s="211">
        <f>++N82+N86</f>
        <v>14.492999999999995</v>
      </c>
      <c r="O87" s="212">
        <f>++O82+O86</f>
        <v>3.1680000000000064</v>
      </c>
      <c r="P87" s="212">
        <f>++P82+P86</f>
        <v>14.048000000000002</v>
      </c>
    </row>
    <row r="88" spans="3:20" x14ac:dyDescent="0.2">
      <c r="L88" s="79"/>
      <c r="M88" s="79"/>
      <c r="N88" s="79"/>
      <c r="O88" s="79"/>
      <c r="P88" s="79"/>
      <c r="Q88" s="79"/>
      <c r="R88" s="79"/>
      <c r="S88" s="79"/>
      <c r="T88" s="79"/>
    </row>
    <row r="89" spans="3:20" x14ac:dyDescent="0.2">
      <c r="L89" s="79"/>
      <c r="M89" s="79"/>
      <c r="N89" s="79"/>
      <c r="O89" s="79"/>
      <c r="P89" s="79"/>
      <c r="Q89" s="79"/>
      <c r="R89" s="79"/>
      <c r="S89" s="79"/>
      <c r="T89" s="79"/>
    </row>
    <row r="90" spans="3:20" x14ac:dyDescent="0.2">
      <c r="L90" s="79"/>
      <c r="M90" s="79"/>
      <c r="N90" s="79"/>
      <c r="O90" s="79"/>
      <c r="P90" s="79"/>
      <c r="Q90" s="79"/>
      <c r="R90" s="79"/>
      <c r="S90" s="79"/>
      <c r="T90" s="79"/>
    </row>
    <row r="91" spans="3:20" x14ac:dyDescent="0.2">
      <c r="L91" s="79"/>
      <c r="M91" s="79"/>
      <c r="N91" s="79"/>
      <c r="O91" s="79"/>
      <c r="P91" s="79"/>
      <c r="Q91" s="79"/>
      <c r="R91" s="79"/>
      <c r="S91" s="79"/>
      <c r="T91" s="79"/>
    </row>
    <row r="92" spans="3:20" x14ac:dyDescent="0.2">
      <c r="L92" s="79"/>
      <c r="M92" s="79"/>
      <c r="N92" s="79"/>
      <c r="O92" s="79"/>
      <c r="P92" s="79"/>
      <c r="Q92" s="79"/>
      <c r="R92" s="79"/>
      <c r="S92" s="79"/>
      <c r="T92" s="79"/>
    </row>
    <row r="93" spans="3:20" x14ac:dyDescent="0.2">
      <c r="C93" s="10"/>
      <c r="D93" s="258" t="str">
        <f>IF($A$3=1,$A$39,$B$39)</f>
        <v>Central Functions</v>
      </c>
      <c r="E93" s="258"/>
      <c r="F93" s="258"/>
      <c r="G93" s="258"/>
      <c r="H93" s="258"/>
      <c r="I93" s="258"/>
      <c r="J93" s="258"/>
      <c r="K93" s="258"/>
      <c r="L93" s="79"/>
      <c r="M93" s="79"/>
      <c r="N93" s="79"/>
      <c r="O93" s="79"/>
      <c r="P93" s="79"/>
      <c r="Q93" s="79"/>
      <c r="R93" s="79"/>
      <c r="S93" s="79"/>
      <c r="T93" s="79"/>
    </row>
    <row r="94" spans="3:20" ht="12" thickBot="1" x14ac:dyDescent="0.25">
      <c r="C94" s="197"/>
      <c r="D94" s="201" t="str">
        <f t="shared" ref="D94:P94" si="23">+D$8</f>
        <v>Q1 11</v>
      </c>
      <c r="E94" s="198" t="str">
        <f t="shared" si="23"/>
        <v>Q2 11</v>
      </c>
      <c r="F94" s="201" t="str">
        <f t="shared" si="23"/>
        <v>Q3 11</v>
      </c>
      <c r="G94" s="198" t="str">
        <f t="shared" si="23"/>
        <v>Q4 11</v>
      </c>
      <c r="H94" s="201" t="str">
        <f t="shared" si="23"/>
        <v>Q1 12</v>
      </c>
      <c r="I94" s="198" t="str">
        <f t="shared" si="23"/>
        <v>Q2 12</v>
      </c>
      <c r="J94" s="201" t="str">
        <f t="shared" si="23"/>
        <v>Q3 12</v>
      </c>
      <c r="K94" s="198" t="str">
        <f t="shared" si="23"/>
        <v>Q4 12</v>
      </c>
      <c r="L94" s="201" t="s">
        <v>201</v>
      </c>
      <c r="M94" s="198" t="str">
        <f t="shared" si="23"/>
        <v>Q2 13</v>
      </c>
      <c r="N94" s="201" t="str">
        <f t="shared" si="23"/>
        <v>Q3 13</v>
      </c>
      <c r="O94" s="198" t="str">
        <f t="shared" si="23"/>
        <v>Q4 13</v>
      </c>
      <c r="P94" s="198" t="str">
        <f t="shared" si="23"/>
        <v>Q1 14</v>
      </c>
      <c r="Q94" s="79"/>
      <c r="R94" s="79"/>
      <c r="S94" s="79"/>
      <c r="T94" s="79"/>
    </row>
    <row r="95" spans="3:20" x14ac:dyDescent="0.2">
      <c r="C95" s="10" t="str">
        <f>IF($A$3=1,$A$9,$B$9)</f>
        <v>1. Gross written premiums</v>
      </c>
      <c r="D95" s="202">
        <v>293.43099999999998</v>
      </c>
      <c r="E95" s="21">
        <v>247.70699999999999</v>
      </c>
      <c r="F95" s="202">
        <v>243.67699999999999</v>
      </c>
      <c r="G95" s="21">
        <v>208.85599999999999</v>
      </c>
      <c r="H95" s="202">
        <v>330.21699999999998</v>
      </c>
      <c r="I95" s="21">
        <v>265.63299999999998</v>
      </c>
      <c r="J95" s="202">
        <v>364.92599999999999</v>
      </c>
      <c r="K95" s="21">
        <v>380.66399999999999</v>
      </c>
      <c r="L95" s="202">
        <v>354.755</v>
      </c>
      <c r="M95" s="21">
        <v>322.76900000000001</v>
      </c>
      <c r="N95" s="236">
        <v>319.21199999999999</v>
      </c>
      <c r="O95" s="234">
        <v>307.11409000000009</v>
      </c>
      <c r="P95" s="234">
        <v>359.21358600000002</v>
      </c>
      <c r="Q95" s="79"/>
      <c r="R95" s="79"/>
      <c r="S95" s="79"/>
      <c r="T95" s="79"/>
    </row>
    <row r="96" spans="3:20" x14ac:dyDescent="0.2">
      <c r="C96" s="76" t="str">
        <f>IF($A$3=1,$A$10,$B$10)</f>
        <v>2. Net earned premiums</v>
      </c>
      <c r="D96" s="203">
        <v>229.309</v>
      </c>
      <c r="E96" s="77">
        <v>238.261</v>
      </c>
      <c r="F96" s="203">
        <v>248.39599999999999</v>
      </c>
      <c r="G96" s="77">
        <v>230.28100000000001</v>
      </c>
      <c r="H96" s="203">
        <v>278.93900000000002</v>
      </c>
      <c r="I96" s="77">
        <v>263.72399999999999</v>
      </c>
      <c r="J96" s="203">
        <v>368.71800000000002</v>
      </c>
      <c r="K96" s="77">
        <v>303.83600000000001</v>
      </c>
      <c r="L96" s="203">
        <v>277.39</v>
      </c>
      <c r="M96" s="77">
        <v>290.68200000000002</v>
      </c>
      <c r="N96" s="238">
        <v>307.31299999999999</v>
      </c>
      <c r="O96" s="237">
        <v>284.721</v>
      </c>
      <c r="P96" s="237">
        <v>282.24799999999999</v>
      </c>
      <c r="Q96" s="79"/>
      <c r="R96" s="79"/>
      <c r="S96" s="79"/>
      <c r="T96" s="79"/>
    </row>
    <row r="97" spans="3:20" x14ac:dyDescent="0.2">
      <c r="C97" s="76" t="str">
        <f>IF($A$3=1,$A$11,$B$11)</f>
        <v>3. Financial result</v>
      </c>
      <c r="D97" s="203">
        <v>-0.32600000000000001</v>
      </c>
      <c r="E97" s="77">
        <v>10.420999999999999</v>
      </c>
      <c r="F97" s="203">
        <v>10.037000000000001</v>
      </c>
      <c r="G97" s="77">
        <v>4.4820000000000002</v>
      </c>
      <c r="H97" s="203">
        <v>4.9240000000000004</v>
      </c>
      <c r="I97" s="77">
        <v>6.0549999999999997</v>
      </c>
      <c r="J97" s="203">
        <v>10.71</v>
      </c>
      <c r="K97" s="77">
        <v>15.615</v>
      </c>
      <c r="L97" s="203">
        <v>5.24</v>
      </c>
      <c r="M97" s="77">
        <v>8.4749999999999996</v>
      </c>
      <c r="N97" s="238">
        <v>16.771000000000001</v>
      </c>
      <c r="O97" s="237">
        <v>-7.7969999999999997</v>
      </c>
      <c r="P97" s="237">
        <v>-3.1680000000000001</v>
      </c>
      <c r="Q97" s="79"/>
      <c r="R97" s="79"/>
      <c r="S97" s="79"/>
      <c r="T97" s="79"/>
    </row>
    <row r="98" spans="3:20" x14ac:dyDescent="0.2">
      <c r="C98" s="76" t="str">
        <f>IF($A$3=1,$A$12,$B$12)</f>
        <v>4. Other income</v>
      </c>
      <c r="D98" s="203">
        <v>2.3570000000000002</v>
      </c>
      <c r="E98" s="77">
        <v>0.19400000000000001</v>
      </c>
      <c r="F98" s="203">
        <v>9.6000000000000002E-2</v>
      </c>
      <c r="G98" s="77">
        <v>9.2409999999999997</v>
      </c>
      <c r="H98" s="203">
        <v>3.613</v>
      </c>
      <c r="I98" s="77">
        <v>0.64700000000000002</v>
      </c>
      <c r="J98" s="203">
        <v>1.653</v>
      </c>
      <c r="K98" s="77">
        <v>1.9179999999999999</v>
      </c>
      <c r="L98" s="203">
        <v>6.968</v>
      </c>
      <c r="M98" s="77">
        <v>7.4429999999999996</v>
      </c>
      <c r="N98" s="238">
        <v>-4.8470000000000004</v>
      </c>
      <c r="O98" s="237">
        <v>9.9550000000000001</v>
      </c>
      <c r="P98" s="237">
        <v>2.0489999999999999</v>
      </c>
      <c r="Q98" s="79"/>
      <c r="R98" s="79"/>
      <c r="S98" s="79"/>
      <c r="T98" s="79"/>
    </row>
    <row r="99" spans="3:20" x14ac:dyDescent="0.2">
      <c r="C99" s="82" t="str">
        <f>IF($A$3=1,$A$13,$B$13)</f>
        <v>Total income</v>
      </c>
      <c r="D99" s="207">
        <f t="shared" ref="D99:L99" si="24">++D98+D97+D96</f>
        <v>231.34</v>
      </c>
      <c r="E99" s="83">
        <f t="shared" si="24"/>
        <v>248.876</v>
      </c>
      <c r="F99" s="207">
        <f t="shared" si="24"/>
        <v>258.529</v>
      </c>
      <c r="G99" s="83">
        <f t="shared" si="24"/>
        <v>244.00400000000002</v>
      </c>
      <c r="H99" s="207">
        <f t="shared" si="24"/>
        <v>287.476</v>
      </c>
      <c r="I99" s="83">
        <f t="shared" si="24"/>
        <v>270.42599999999999</v>
      </c>
      <c r="J99" s="207">
        <f t="shared" si="24"/>
        <v>381.08100000000002</v>
      </c>
      <c r="K99" s="83">
        <f t="shared" si="24"/>
        <v>321.36900000000003</v>
      </c>
      <c r="L99" s="207">
        <f t="shared" si="24"/>
        <v>289.59800000000001</v>
      </c>
      <c r="M99" s="83">
        <f>++M98+M97+M96</f>
        <v>306.60000000000002</v>
      </c>
      <c r="N99" s="207">
        <f>++N98+N97+N96</f>
        <v>319.23699999999997</v>
      </c>
      <c r="O99" s="83">
        <f>++O98+O97+O96</f>
        <v>286.87900000000002</v>
      </c>
      <c r="P99" s="83">
        <f>++P98+P97+P96</f>
        <v>281.12899999999996</v>
      </c>
      <c r="Q99" s="79"/>
      <c r="R99" s="79"/>
      <c r="S99" s="79"/>
      <c r="T99" s="79"/>
    </row>
    <row r="100" spans="3:20" x14ac:dyDescent="0.2">
      <c r="C100" s="80" t="str">
        <f>IF($A$3=1,$A$14,$B$14)</f>
        <v>6. Expenses for claims/benefits</v>
      </c>
      <c r="D100" s="208">
        <v>-148.809</v>
      </c>
      <c r="E100" s="81">
        <v>-158.12799999999999</v>
      </c>
      <c r="F100" s="208">
        <v>-175.762</v>
      </c>
      <c r="G100" s="81">
        <v>-184.255</v>
      </c>
      <c r="H100" s="208">
        <v>-184.643</v>
      </c>
      <c r="I100" s="81">
        <v>-173.321</v>
      </c>
      <c r="J100" s="208">
        <v>-288.209</v>
      </c>
      <c r="K100" s="81">
        <v>-244.762</v>
      </c>
      <c r="L100" s="208">
        <v>-212.839</v>
      </c>
      <c r="M100" s="81">
        <v>-211.517</v>
      </c>
      <c r="N100" s="240">
        <v>-230.94499999999999</v>
      </c>
      <c r="O100" s="239">
        <v>-224.21600000000001</v>
      </c>
      <c r="P100" s="239">
        <v>-200.995</v>
      </c>
      <c r="Q100" s="79"/>
      <c r="R100" s="79"/>
      <c r="S100" s="79"/>
      <c r="T100" s="79"/>
    </row>
    <row r="101" spans="3:20" x14ac:dyDescent="0.2">
      <c r="C101" s="76" t="str">
        <f>IF($A$3=1,$A$15,$B$15)</f>
        <v>7. Acquisition and administrative expenses</v>
      </c>
      <c r="D101" s="203">
        <v>-66.905000000000001</v>
      </c>
      <c r="E101" s="77">
        <v>-70.929000000000002</v>
      </c>
      <c r="F101" s="203">
        <v>-64.409000000000006</v>
      </c>
      <c r="G101" s="77">
        <v>-44.892000000000003</v>
      </c>
      <c r="H101" s="203">
        <v>-78.17</v>
      </c>
      <c r="I101" s="77">
        <v>-78.244</v>
      </c>
      <c r="J101" s="203">
        <v>-73.674999999999997</v>
      </c>
      <c r="K101" s="77">
        <v>-58.426000000000002</v>
      </c>
      <c r="L101" s="203">
        <v>-53.817999999999998</v>
      </c>
      <c r="M101" s="77">
        <v>-85.799000000000007</v>
      </c>
      <c r="N101" s="238">
        <v>-80.912999999999997</v>
      </c>
      <c r="O101" s="237">
        <v>-61.658000000000001</v>
      </c>
      <c r="P101" s="237">
        <v>-72.447999999999993</v>
      </c>
      <c r="Q101" s="79"/>
      <c r="R101" s="79"/>
      <c r="S101" s="79"/>
      <c r="T101" s="79"/>
    </row>
    <row r="102" spans="3:20" x14ac:dyDescent="0.2">
      <c r="C102" s="76" t="str">
        <f>IF($A$3=1,$A$16,$B$16)</f>
        <v>8. Other expenses</v>
      </c>
      <c r="D102" s="203">
        <v>-14.242000000000001</v>
      </c>
      <c r="E102" s="77">
        <v>-15.009</v>
      </c>
      <c r="F102" s="203">
        <v>-7.2850000000000001</v>
      </c>
      <c r="G102" s="77">
        <v>-52.612000000000002</v>
      </c>
      <c r="H102" s="203">
        <v>-19.922999999999998</v>
      </c>
      <c r="I102" s="77">
        <v>-3.4510000000000001</v>
      </c>
      <c r="J102" s="203">
        <v>-14.662000000000001</v>
      </c>
      <c r="K102" s="77">
        <v>-62.947000000000003</v>
      </c>
      <c r="L102" s="203">
        <v>-7.2080000000000002</v>
      </c>
      <c r="M102" s="77">
        <v>-84.421000000000006</v>
      </c>
      <c r="N102" s="238">
        <v>-6.1769999999999996</v>
      </c>
      <c r="O102" s="237">
        <v>-65.040999999999997</v>
      </c>
      <c r="P102" s="237">
        <v>-3.395</v>
      </c>
      <c r="Q102" s="79"/>
      <c r="R102" s="79"/>
      <c r="S102" s="79"/>
      <c r="T102" s="79"/>
    </row>
    <row r="103" spans="3:20" ht="12" thickBot="1" x14ac:dyDescent="0.25">
      <c r="C103" s="84" t="str">
        <f>IF($A$3=1,$A$17,$B$17)</f>
        <v>Total expenses</v>
      </c>
      <c r="D103" s="209">
        <f t="shared" ref="D103:L103" si="25">++D102+D101+D100</f>
        <v>-229.95600000000002</v>
      </c>
      <c r="E103" s="85">
        <f t="shared" si="25"/>
        <v>-244.06599999999997</v>
      </c>
      <c r="F103" s="209">
        <f t="shared" si="25"/>
        <v>-247.45600000000002</v>
      </c>
      <c r="G103" s="85">
        <f t="shared" si="25"/>
        <v>-281.75900000000001</v>
      </c>
      <c r="H103" s="209">
        <f t="shared" si="25"/>
        <v>-282.73599999999999</v>
      </c>
      <c r="I103" s="85">
        <f t="shared" si="25"/>
        <v>-255.01599999999999</v>
      </c>
      <c r="J103" s="209">
        <f t="shared" si="25"/>
        <v>-376.54599999999999</v>
      </c>
      <c r="K103" s="85">
        <f t="shared" si="25"/>
        <v>-366.13499999999999</v>
      </c>
      <c r="L103" s="209">
        <f t="shared" si="25"/>
        <v>-273.86500000000001</v>
      </c>
      <c r="M103" s="85">
        <f>++M102+M101+M100</f>
        <v>-381.73700000000002</v>
      </c>
      <c r="N103" s="209">
        <f>++N102+N101+N100</f>
        <v>-318.03499999999997</v>
      </c>
      <c r="O103" s="85">
        <f>++O102+O101+O100</f>
        <v>-350.91500000000002</v>
      </c>
      <c r="P103" s="85">
        <f>++P102+P101+P100</f>
        <v>-276.83799999999997</v>
      </c>
      <c r="Q103" s="79"/>
      <c r="R103" s="79"/>
      <c r="S103" s="79"/>
      <c r="T103" s="79"/>
    </row>
    <row r="104" spans="3:20" ht="12.75" thickBot="1" x14ac:dyDescent="0.25">
      <c r="C104" s="210" t="str">
        <f>IF($A$3=1,$A$18,$B$18)</f>
        <v>Profit before taxes</v>
      </c>
      <c r="D104" s="211">
        <f t="shared" ref="D104:L104" si="26">++D99+D103</f>
        <v>1.3839999999999861</v>
      </c>
      <c r="E104" s="212">
        <f t="shared" si="26"/>
        <v>4.8100000000000307</v>
      </c>
      <c r="F104" s="211">
        <f t="shared" si="26"/>
        <v>11.072999999999979</v>
      </c>
      <c r="G104" s="212">
        <f t="shared" si="26"/>
        <v>-37.754999999999995</v>
      </c>
      <c r="H104" s="211">
        <f t="shared" si="26"/>
        <v>4.7400000000000091</v>
      </c>
      <c r="I104" s="212">
        <f t="shared" si="26"/>
        <v>15.409999999999997</v>
      </c>
      <c r="J104" s="211">
        <f t="shared" si="26"/>
        <v>4.535000000000025</v>
      </c>
      <c r="K104" s="212">
        <f t="shared" si="26"/>
        <v>-44.765999999999963</v>
      </c>
      <c r="L104" s="211">
        <f t="shared" si="26"/>
        <v>15.733000000000004</v>
      </c>
      <c r="M104" s="212">
        <f>++M99+M103</f>
        <v>-75.137</v>
      </c>
      <c r="N104" s="211">
        <f>++N99+N103</f>
        <v>1.2019999999999982</v>
      </c>
      <c r="O104" s="212">
        <f>++O99+O103</f>
        <v>-64.036000000000001</v>
      </c>
      <c r="P104" s="212">
        <f>++P99+P103</f>
        <v>4.2909999999999968</v>
      </c>
      <c r="Q104" s="79"/>
      <c r="R104" s="79"/>
      <c r="S104" s="79"/>
      <c r="T104" s="79"/>
    </row>
    <row r="105" spans="3:20" x14ac:dyDescent="0.2">
      <c r="L105" s="79"/>
      <c r="M105" s="79"/>
      <c r="N105" s="79"/>
      <c r="O105" s="79"/>
      <c r="P105" s="79"/>
      <c r="Q105" s="79"/>
      <c r="R105" s="79"/>
      <c r="S105" s="79"/>
      <c r="T105" s="79"/>
    </row>
    <row r="106" spans="3:20" x14ac:dyDescent="0.2">
      <c r="C106" s="10"/>
      <c r="D106" s="258" t="str">
        <f>IF($A$3=1,$A$40,$B$40)</f>
        <v>Consolidation</v>
      </c>
      <c r="E106" s="258"/>
      <c r="F106" s="258"/>
      <c r="G106" s="258"/>
      <c r="H106" s="258"/>
      <c r="I106" s="258"/>
      <c r="J106" s="258"/>
      <c r="K106" s="258"/>
      <c r="L106" s="79"/>
      <c r="M106" s="79"/>
      <c r="N106" s="79"/>
      <c r="O106" s="79"/>
      <c r="P106" s="79"/>
      <c r="Q106" s="79"/>
      <c r="R106" s="79"/>
      <c r="S106" s="79"/>
      <c r="T106" s="79"/>
    </row>
    <row r="107" spans="3:20" ht="12" thickBot="1" x14ac:dyDescent="0.25">
      <c r="C107" s="197"/>
      <c r="D107" s="201" t="str">
        <f t="shared" ref="D107:P107" si="27">+D$8</f>
        <v>Q1 11</v>
      </c>
      <c r="E107" s="198" t="str">
        <f t="shared" si="27"/>
        <v>Q2 11</v>
      </c>
      <c r="F107" s="201" t="str">
        <f t="shared" si="27"/>
        <v>Q3 11</v>
      </c>
      <c r="G107" s="198" t="str">
        <f t="shared" si="27"/>
        <v>Q4 11</v>
      </c>
      <c r="H107" s="201" t="str">
        <f t="shared" si="27"/>
        <v>Q1 12</v>
      </c>
      <c r="I107" s="198" t="str">
        <f t="shared" si="27"/>
        <v>Q2 12</v>
      </c>
      <c r="J107" s="201" t="str">
        <f t="shared" si="27"/>
        <v>Q3 12</v>
      </c>
      <c r="K107" s="198" t="str">
        <f t="shared" si="27"/>
        <v>Q4 12</v>
      </c>
      <c r="L107" s="201" t="s">
        <v>201</v>
      </c>
      <c r="M107" s="198" t="str">
        <f t="shared" si="27"/>
        <v>Q2 13</v>
      </c>
      <c r="N107" s="201" t="str">
        <f t="shared" si="27"/>
        <v>Q3 13</v>
      </c>
      <c r="O107" s="198" t="str">
        <f t="shared" si="27"/>
        <v>Q4 13</v>
      </c>
      <c r="P107" s="198" t="str">
        <f t="shared" si="27"/>
        <v>Q1 14</v>
      </c>
      <c r="Q107" s="79"/>
      <c r="R107" s="79"/>
      <c r="S107" s="79"/>
      <c r="T107" s="79"/>
    </row>
    <row r="108" spans="3:20" x14ac:dyDescent="0.2">
      <c r="C108" s="10" t="str">
        <f>IF($A$3=1,$A$9,$B$9)</f>
        <v>1. Gross written premiums</v>
      </c>
      <c r="D108" s="202">
        <v>-292.30099999999999</v>
      </c>
      <c r="E108" s="21">
        <v>-231.77799999999999</v>
      </c>
      <c r="F108" s="202">
        <v>-232.36600000000001</v>
      </c>
      <c r="G108" s="21">
        <v>-213.708</v>
      </c>
      <c r="H108" s="202">
        <v>-320.27800000000002</v>
      </c>
      <c r="I108" s="21">
        <v>-249.399</v>
      </c>
      <c r="J108" s="202">
        <v>-338.07400000000001</v>
      </c>
      <c r="K108" s="21">
        <v>-405.78</v>
      </c>
      <c r="L108" s="202">
        <v>-344.18299999999999</v>
      </c>
      <c r="M108" s="21">
        <v>-287.79899999999998</v>
      </c>
      <c r="N108" s="236">
        <v>-307.12639999999999</v>
      </c>
      <c r="O108" s="234">
        <v>-292.53559999999999</v>
      </c>
      <c r="P108" s="234">
        <v>-331.37679699999995</v>
      </c>
      <c r="Q108" s="79"/>
      <c r="R108" s="79"/>
      <c r="S108" s="79"/>
      <c r="T108" s="79"/>
    </row>
    <row r="109" spans="3:20" x14ac:dyDescent="0.2">
      <c r="C109" s="76" t="str">
        <f>IF($A$3=1,$A$10,$B$10)</f>
        <v>2. Net earned premiums</v>
      </c>
      <c r="D109" s="203">
        <v>3.3359999999999999</v>
      </c>
      <c r="E109" s="77">
        <v>0.223</v>
      </c>
      <c r="F109" s="203">
        <v>9.7650000000000006</v>
      </c>
      <c r="G109" s="77">
        <v>7.59</v>
      </c>
      <c r="H109" s="203">
        <v>1.69</v>
      </c>
      <c r="I109" s="77">
        <v>-0.219</v>
      </c>
      <c r="J109" s="203">
        <v>-0.48099999999999998</v>
      </c>
      <c r="K109" s="77">
        <v>-0.112</v>
      </c>
      <c r="L109" s="203">
        <v>3.875</v>
      </c>
      <c r="M109" s="77">
        <v>-2.323</v>
      </c>
      <c r="N109" s="238">
        <v>2.1749999999999998</v>
      </c>
      <c r="O109" s="237">
        <v>2.0609999999999999</v>
      </c>
      <c r="P109" s="237">
        <v>-1.716</v>
      </c>
      <c r="Q109" s="79"/>
      <c r="R109" s="79"/>
      <c r="S109" s="79"/>
      <c r="T109" s="79"/>
    </row>
    <row r="110" spans="3:20" x14ac:dyDescent="0.2">
      <c r="C110" s="76" t="str">
        <f>IF($A$3=1,$A$11,$B$11)</f>
        <v>3. Financial result</v>
      </c>
      <c r="D110" s="203">
        <v>-1.9570000000000001</v>
      </c>
      <c r="E110" s="77">
        <v>-3.238</v>
      </c>
      <c r="F110" s="203">
        <v>-2.8530000000000002</v>
      </c>
      <c r="G110" s="77">
        <v>-3.5070000000000001</v>
      </c>
      <c r="H110" s="203">
        <v>-5.6749999999999998</v>
      </c>
      <c r="I110" s="77">
        <v>-2.44</v>
      </c>
      <c r="J110" s="203">
        <v>-4.62</v>
      </c>
      <c r="K110" s="77">
        <v>13.573</v>
      </c>
      <c r="L110" s="203">
        <v>0.251</v>
      </c>
      <c r="M110" s="77">
        <v>0.30099999999999999</v>
      </c>
      <c r="N110" s="238">
        <v>0.33700000000000002</v>
      </c>
      <c r="O110" s="237">
        <v>-0.74199999999999999</v>
      </c>
      <c r="P110" s="237">
        <v>-7.0000000000000001E-3</v>
      </c>
      <c r="Q110" s="79"/>
      <c r="R110" s="79"/>
      <c r="S110" s="79"/>
      <c r="T110" s="79"/>
    </row>
    <row r="111" spans="3:20" x14ac:dyDescent="0.2">
      <c r="C111" s="76" t="str">
        <f>IF($A$3=1,$A$12,$B$12)</f>
        <v>4. Other income</v>
      </c>
      <c r="D111" s="203">
        <v>-7.0000000000000007E-2</v>
      </c>
      <c r="E111" s="77">
        <v>-0.14000000000000001</v>
      </c>
      <c r="F111" s="203">
        <v>0.38400000000000001</v>
      </c>
      <c r="G111" s="77">
        <v>0.66600000000000004</v>
      </c>
      <c r="H111" s="203">
        <v>-3.3980000000000001</v>
      </c>
      <c r="I111" s="77">
        <v>-0.192</v>
      </c>
      <c r="J111" s="203">
        <v>-1.43</v>
      </c>
      <c r="K111" s="77">
        <v>-0.59199999999999997</v>
      </c>
      <c r="L111" s="203">
        <v>-0.32900000000000001</v>
      </c>
      <c r="M111" s="77">
        <v>0.55300000000000005</v>
      </c>
      <c r="N111" s="238">
        <v>-0.48799999999999999</v>
      </c>
      <c r="O111" s="237">
        <v>-0.59399999999999997</v>
      </c>
      <c r="P111" s="237">
        <v>-0.435</v>
      </c>
      <c r="Q111" s="79"/>
      <c r="R111" s="79"/>
      <c r="S111" s="79"/>
      <c r="T111" s="79"/>
    </row>
    <row r="112" spans="3:20" x14ac:dyDescent="0.2">
      <c r="C112" s="82" t="str">
        <f>IF($A$3=1,$A$13,$B$13)</f>
        <v>Total income</v>
      </c>
      <c r="D112" s="207">
        <f t="shared" ref="D112:L112" si="28">++D111+D110+D109</f>
        <v>1.3089999999999997</v>
      </c>
      <c r="E112" s="83">
        <f t="shared" si="28"/>
        <v>-3.1550000000000002</v>
      </c>
      <c r="F112" s="207">
        <f t="shared" si="28"/>
        <v>7.2960000000000003</v>
      </c>
      <c r="G112" s="83">
        <f t="shared" si="28"/>
        <v>4.7489999999999997</v>
      </c>
      <c r="H112" s="207">
        <f t="shared" si="28"/>
        <v>-7.3830000000000009</v>
      </c>
      <c r="I112" s="83">
        <f t="shared" si="28"/>
        <v>-2.851</v>
      </c>
      <c r="J112" s="207">
        <f t="shared" si="28"/>
        <v>-6.5309999999999997</v>
      </c>
      <c r="K112" s="83">
        <f t="shared" si="28"/>
        <v>12.869</v>
      </c>
      <c r="L112" s="207">
        <f t="shared" si="28"/>
        <v>3.7970000000000002</v>
      </c>
      <c r="M112" s="83">
        <f>++M111+M110+M109</f>
        <v>-1.4689999999999999</v>
      </c>
      <c r="N112" s="207">
        <f>++N111+N110+N109</f>
        <v>2.024</v>
      </c>
      <c r="O112" s="83">
        <f>++O111+O110+O109</f>
        <v>0.72500000000000009</v>
      </c>
      <c r="P112" s="83">
        <f>++P111+P110+P109</f>
        <v>-2.1579999999999999</v>
      </c>
      <c r="Q112" s="79"/>
      <c r="R112" s="79"/>
      <c r="S112" s="79"/>
      <c r="T112" s="79"/>
    </row>
    <row r="113" spans="3:29" x14ac:dyDescent="0.2">
      <c r="C113" s="80" t="str">
        <f>IF($A$3=1,$A$14,$B$14)</f>
        <v>6. Expenses for claims/benefits</v>
      </c>
      <c r="D113" s="208">
        <v>-0.17399999999999999</v>
      </c>
      <c r="E113" s="81">
        <v>-0.23200000000000001</v>
      </c>
      <c r="F113" s="208">
        <v>-9.8770000000000007</v>
      </c>
      <c r="G113" s="81">
        <v>-4.7359999999999998</v>
      </c>
      <c r="H113" s="208">
        <v>1.893</v>
      </c>
      <c r="I113" s="81">
        <v>-1.302</v>
      </c>
      <c r="J113" s="208">
        <v>0.42499999999999999</v>
      </c>
      <c r="K113" s="81">
        <v>-2.4079999999999999</v>
      </c>
      <c r="L113" s="208">
        <v>2.073</v>
      </c>
      <c r="M113" s="81">
        <v>-1.625</v>
      </c>
      <c r="N113" s="240">
        <v>0.78800000000000003</v>
      </c>
      <c r="O113" s="239">
        <v>-8.39</v>
      </c>
      <c r="P113" s="239">
        <v>-0.156</v>
      </c>
      <c r="Q113" s="79"/>
      <c r="R113" s="79"/>
      <c r="S113" s="79"/>
      <c r="T113" s="79"/>
    </row>
    <row r="114" spans="3:29" x14ac:dyDescent="0.2">
      <c r="C114" s="76" t="str">
        <f>IF($A$3=1,$A$15,$B$15)</f>
        <v>7. Acquisition and administrative expenses</v>
      </c>
      <c r="D114" s="203">
        <v>-2.9279999999999999</v>
      </c>
      <c r="E114" s="77">
        <v>0.35599999999999998</v>
      </c>
      <c r="F114" s="203">
        <v>-0.4</v>
      </c>
      <c r="G114" s="77">
        <v>-5.5259999999999998</v>
      </c>
      <c r="H114" s="203">
        <v>-2.0099999999999998</v>
      </c>
      <c r="I114" s="77">
        <v>-0.439</v>
      </c>
      <c r="J114" s="203">
        <v>1.474</v>
      </c>
      <c r="K114" s="77">
        <v>4.4109999999999996</v>
      </c>
      <c r="L114" s="203">
        <v>-6.6360000000000001</v>
      </c>
      <c r="M114" s="77">
        <v>0.42599999999999999</v>
      </c>
      <c r="N114" s="238">
        <v>-0.219</v>
      </c>
      <c r="O114" s="237">
        <v>3.8140000000000001</v>
      </c>
      <c r="P114" s="237">
        <v>1.9770000000000001</v>
      </c>
      <c r="Q114" s="79"/>
      <c r="R114" s="79"/>
      <c r="S114" s="79"/>
      <c r="T114" s="79"/>
    </row>
    <row r="115" spans="3:29" x14ac:dyDescent="0.2">
      <c r="C115" s="76" t="str">
        <f>IF($A$3=1,$A$16,$B$16)</f>
        <v>8. Other expenses</v>
      </c>
      <c r="D115" s="203">
        <v>1.867</v>
      </c>
      <c r="E115" s="77">
        <v>2.9809999999999999</v>
      </c>
      <c r="F115" s="203">
        <v>2.9</v>
      </c>
      <c r="G115" s="77">
        <v>5.3819999999999997</v>
      </c>
      <c r="H115" s="203">
        <v>7.6390000000000002</v>
      </c>
      <c r="I115" s="77">
        <v>4.6539999999999999</v>
      </c>
      <c r="J115" s="203">
        <v>4.5049999999999999</v>
      </c>
      <c r="K115" s="77">
        <v>-14.848000000000001</v>
      </c>
      <c r="L115" s="203">
        <v>0.77600000000000002</v>
      </c>
      <c r="M115" s="77">
        <v>2.66</v>
      </c>
      <c r="N115" s="238">
        <v>-2.5430000000000001</v>
      </c>
      <c r="O115" s="237">
        <v>3.5710000000000002</v>
      </c>
      <c r="P115" s="237">
        <v>0.67900000000000005</v>
      </c>
      <c r="Q115" s="79"/>
      <c r="R115" s="79"/>
      <c r="S115" s="79"/>
      <c r="T115" s="79"/>
    </row>
    <row r="116" spans="3:29" ht="12" thickBot="1" x14ac:dyDescent="0.25">
      <c r="C116" s="84" t="str">
        <f>IF($A$3=1,$A$17,$B$17)</f>
        <v>Total expenses</v>
      </c>
      <c r="D116" s="209">
        <f t="shared" ref="D116:L116" si="29">++D115+D114+D113</f>
        <v>-1.2349999999999999</v>
      </c>
      <c r="E116" s="85">
        <f t="shared" si="29"/>
        <v>3.1049999999999995</v>
      </c>
      <c r="F116" s="209">
        <f t="shared" si="29"/>
        <v>-7.3770000000000007</v>
      </c>
      <c r="G116" s="85">
        <f t="shared" si="29"/>
        <v>-4.88</v>
      </c>
      <c r="H116" s="209">
        <f t="shared" si="29"/>
        <v>7.5220000000000002</v>
      </c>
      <c r="I116" s="85">
        <f t="shared" si="29"/>
        <v>2.9129999999999998</v>
      </c>
      <c r="J116" s="209">
        <f t="shared" si="29"/>
        <v>6.4039999999999999</v>
      </c>
      <c r="K116" s="85">
        <f t="shared" si="29"/>
        <v>-12.845000000000001</v>
      </c>
      <c r="L116" s="209">
        <f t="shared" si="29"/>
        <v>-3.7870000000000004</v>
      </c>
      <c r="M116" s="85">
        <f>++M115+M114+M113</f>
        <v>1.4610000000000003</v>
      </c>
      <c r="N116" s="209">
        <f>++N115+N114+N113</f>
        <v>-1.974</v>
      </c>
      <c r="O116" s="85">
        <f>++O115+O114+O113</f>
        <v>-1.0050000000000008</v>
      </c>
      <c r="P116" s="85">
        <f>++P115+P114+P113</f>
        <v>2.5</v>
      </c>
      <c r="Q116" s="79"/>
      <c r="R116" s="79"/>
      <c r="S116" s="79"/>
      <c r="T116" s="79"/>
    </row>
    <row r="117" spans="3:29" ht="12.75" thickBot="1" x14ac:dyDescent="0.25">
      <c r="C117" s="210" t="str">
        <f>IF($A$3=1,$A$18,$B$18)</f>
        <v>Profit before taxes</v>
      </c>
      <c r="D117" s="211">
        <f t="shared" ref="D117:L117" si="30">++D112+D116</f>
        <v>7.3999999999999844E-2</v>
      </c>
      <c r="E117" s="212">
        <f t="shared" si="30"/>
        <v>-5.0000000000000711E-2</v>
      </c>
      <c r="F117" s="211">
        <f t="shared" si="30"/>
        <v>-8.1000000000000405E-2</v>
      </c>
      <c r="G117" s="212">
        <f t="shared" si="30"/>
        <v>-0.13100000000000023</v>
      </c>
      <c r="H117" s="211">
        <f t="shared" si="30"/>
        <v>0.13899999999999935</v>
      </c>
      <c r="I117" s="212">
        <f t="shared" si="30"/>
        <v>6.1999999999999833E-2</v>
      </c>
      <c r="J117" s="211">
        <f t="shared" si="30"/>
        <v>-0.12699999999999978</v>
      </c>
      <c r="K117" s="212">
        <f t="shared" si="30"/>
        <v>2.3999999999999133E-2</v>
      </c>
      <c r="L117" s="211">
        <f t="shared" si="30"/>
        <v>9.9999999999997868E-3</v>
      </c>
      <c r="M117" s="212">
        <f>++M112+M116</f>
        <v>-7.999999999999563E-3</v>
      </c>
      <c r="N117" s="211">
        <f>++N112+N116</f>
        <v>5.0000000000000044E-2</v>
      </c>
      <c r="O117" s="212">
        <f>++O112+O116</f>
        <v>-0.28000000000000069</v>
      </c>
      <c r="P117" s="212">
        <f>++P112+P116</f>
        <v>0.34200000000000008</v>
      </c>
      <c r="Q117" s="79"/>
      <c r="R117" s="79"/>
      <c r="S117" s="79"/>
      <c r="T117" s="79"/>
    </row>
    <row r="118" spans="3:29" x14ac:dyDescent="0.2">
      <c r="L118" s="79"/>
      <c r="M118" s="79"/>
      <c r="N118" s="79"/>
      <c r="O118" s="79"/>
      <c r="P118" s="79"/>
      <c r="Q118" s="79"/>
      <c r="R118" s="79"/>
      <c r="S118" s="79"/>
      <c r="T118" s="79"/>
    </row>
    <row r="119" spans="3:29" ht="15.75" customHeight="1" x14ac:dyDescent="0.2">
      <c r="C119" s="10"/>
      <c r="D119" s="258" t="str">
        <f>IF($A$3=1,$A$42,$B$42)</f>
        <v>Total</v>
      </c>
      <c r="E119" s="258"/>
      <c r="F119" s="258"/>
      <c r="G119" s="258"/>
      <c r="H119" s="258"/>
      <c r="I119" s="258"/>
      <c r="J119" s="258"/>
      <c r="K119" s="258"/>
      <c r="L119" s="259"/>
      <c r="M119" s="259"/>
      <c r="N119" s="259"/>
      <c r="O119" s="259"/>
      <c r="P119" s="259"/>
      <c r="Q119" s="259"/>
      <c r="R119" s="259"/>
      <c r="S119" s="259"/>
      <c r="T119" s="259"/>
      <c r="U119" s="259"/>
      <c r="V119" s="259"/>
      <c r="W119" s="259"/>
      <c r="X119" s="20"/>
      <c r="Y119" s="20"/>
      <c r="Z119" s="20"/>
      <c r="AA119" s="20"/>
      <c r="AB119" s="20"/>
    </row>
    <row r="120" spans="3:29" ht="15.75" customHeight="1" thickBot="1" x14ac:dyDescent="0.25">
      <c r="C120" s="197"/>
      <c r="D120" s="201" t="str">
        <f t="shared" ref="D120:K120" si="31">+D$8</f>
        <v>Q1 11</v>
      </c>
      <c r="E120" s="198" t="str">
        <f t="shared" si="31"/>
        <v>Q2 11</v>
      </c>
      <c r="F120" s="201" t="str">
        <f t="shared" si="31"/>
        <v>Q3 11</v>
      </c>
      <c r="G120" s="198" t="str">
        <f t="shared" si="31"/>
        <v>Q4 11</v>
      </c>
      <c r="H120" s="201" t="str">
        <f t="shared" si="31"/>
        <v>Q1 12</v>
      </c>
      <c r="I120" s="198" t="str">
        <f t="shared" si="31"/>
        <v>Q2 12</v>
      </c>
      <c r="J120" s="201" t="str">
        <f t="shared" si="31"/>
        <v>Q3 12</v>
      </c>
      <c r="K120" s="198" t="str">
        <f t="shared" si="31"/>
        <v>Q4 12</v>
      </c>
      <c r="L120" s="201" t="s">
        <v>201</v>
      </c>
      <c r="M120" s="198" t="str">
        <f>+M$8</f>
        <v>Q2 13</v>
      </c>
      <c r="N120" s="201" t="str">
        <f>+N$8</f>
        <v>Q3 13</v>
      </c>
      <c r="O120" s="198" t="str">
        <f>+O$8</f>
        <v>Q4 13</v>
      </c>
      <c r="P120" s="198" t="str">
        <f>+P$8</f>
        <v>Q1 14</v>
      </c>
      <c r="Q120" s="17"/>
      <c r="R120" s="17"/>
      <c r="S120" s="17"/>
      <c r="T120" s="17"/>
      <c r="U120" s="17"/>
      <c r="V120" s="17"/>
      <c r="W120" s="17"/>
    </row>
    <row r="121" spans="3:29" x14ac:dyDescent="0.2">
      <c r="C121" s="10" t="str">
        <f>IF($A$3=1,$A$9,$B$9)</f>
        <v>1. Gross written premiums</v>
      </c>
      <c r="D121" s="202">
        <f>+D9+D35+D65+D22+D52+D78+D95+D108</f>
        <v>2603.4030000000002</v>
      </c>
      <c r="E121" s="21">
        <f t="shared" ref="D121:K128" si="32">+E9+E35+E65+E22+E52+E78+E95+E108</f>
        <v>2125.8440000000001</v>
      </c>
      <c r="F121" s="202">
        <f t="shared" si="32"/>
        <v>2072.8830000000003</v>
      </c>
      <c r="G121" s="21">
        <f t="shared" si="32"/>
        <v>2081.5350000000003</v>
      </c>
      <c r="H121" s="202">
        <f t="shared" si="32"/>
        <v>2746.4570000000003</v>
      </c>
      <c r="I121" s="21">
        <f t="shared" si="32"/>
        <v>2536.3959999999997</v>
      </c>
      <c r="J121" s="202">
        <f t="shared" si="32"/>
        <v>2142.6369999999997</v>
      </c>
      <c r="K121" s="21">
        <f t="shared" si="32"/>
        <v>2220.5360000000001</v>
      </c>
      <c r="L121" s="202">
        <f t="shared" ref="L121:M124" si="33">+L9+L35+L65+L22+L52+L78+L95+L108</f>
        <v>2705.2240000000006</v>
      </c>
      <c r="M121" s="21">
        <f t="shared" si="33"/>
        <v>2324.4440000000004</v>
      </c>
      <c r="N121" s="236">
        <f t="shared" ref="N121:O121" si="34">+N9+N35+N65+N22+N52+N78+N95+N108</f>
        <v>2020.4475499999999</v>
      </c>
      <c r="O121" s="234">
        <f t="shared" si="34"/>
        <v>2168.4587999999999</v>
      </c>
      <c r="P121" s="234">
        <f t="shared" ref="P121" si="35">+P9+P35+P65+P22+P52+P78+P95+P108</f>
        <v>2731.1497779400001</v>
      </c>
      <c r="Q121" s="21"/>
      <c r="R121" s="22"/>
      <c r="S121" s="21"/>
      <c r="T121" s="21"/>
      <c r="U121" s="21"/>
      <c r="V121" s="21"/>
      <c r="W121" s="21"/>
      <c r="AC121" s="79"/>
    </row>
    <row r="122" spans="3:29" x14ac:dyDescent="0.2">
      <c r="C122" s="76" t="str">
        <f>IF($A$3=1,$A$10,$B$10)</f>
        <v>2. Net earned premiums</v>
      </c>
      <c r="D122" s="202">
        <f t="shared" si="32"/>
        <v>2078.817</v>
      </c>
      <c r="E122" s="77">
        <f t="shared" si="32"/>
        <v>1991.6880000000001</v>
      </c>
      <c r="F122" s="203">
        <f t="shared" si="32"/>
        <v>2006.4730000000002</v>
      </c>
      <c r="G122" s="77">
        <f t="shared" si="32"/>
        <v>2045.848</v>
      </c>
      <c r="H122" s="203">
        <f t="shared" si="32"/>
        <v>2230.8440000000001</v>
      </c>
      <c r="I122" s="77">
        <f t="shared" si="32"/>
        <v>2425.5710000000004</v>
      </c>
      <c r="J122" s="203">
        <f t="shared" si="32"/>
        <v>2088.0749999999998</v>
      </c>
      <c r="K122" s="77">
        <f t="shared" si="32"/>
        <v>2227.7600000000002</v>
      </c>
      <c r="L122" s="203">
        <f t="shared" si="33"/>
        <v>2198.86</v>
      </c>
      <c r="M122" s="77">
        <f t="shared" si="33"/>
        <v>2208.9789999999998</v>
      </c>
      <c r="N122" s="238">
        <f t="shared" ref="N122:O122" si="36">+N10+N36+N66+N23+N53+N79+N96+N109</f>
        <v>1956.4999999999998</v>
      </c>
      <c r="O122" s="237">
        <f t="shared" si="36"/>
        <v>2114.712</v>
      </c>
      <c r="P122" s="237">
        <f t="shared" ref="P122" si="37">+P10+P36+P66+P23+P53+P79+P96+P109</f>
        <v>2212.5510000000004</v>
      </c>
      <c r="Q122" s="21"/>
      <c r="R122" s="22"/>
      <c r="S122" s="21"/>
      <c r="T122" s="21"/>
      <c r="U122" s="21"/>
      <c r="V122" s="21"/>
      <c r="W122" s="21"/>
      <c r="AC122" s="79"/>
    </row>
    <row r="123" spans="3:29" x14ac:dyDescent="0.2">
      <c r="C123" s="76" t="str">
        <f>IF($A$3=1,$A$11,$B$11)</f>
        <v>3. Financial result</v>
      </c>
      <c r="D123" s="202">
        <f t="shared" si="32"/>
        <v>253.203</v>
      </c>
      <c r="E123" s="77">
        <f t="shared" si="32"/>
        <v>300.99700000000001</v>
      </c>
      <c r="F123" s="203">
        <f t="shared" si="32"/>
        <v>244.37400000000002</v>
      </c>
      <c r="G123" s="77">
        <f t="shared" si="32"/>
        <v>133.035</v>
      </c>
      <c r="H123" s="203">
        <f t="shared" si="32"/>
        <v>277.25799999999998</v>
      </c>
      <c r="I123" s="77">
        <f t="shared" si="32"/>
        <v>304.61500000000001</v>
      </c>
      <c r="J123" s="203">
        <f t="shared" si="32"/>
        <v>318.82399999999996</v>
      </c>
      <c r="K123" s="77">
        <f t="shared" si="32"/>
        <v>341.637</v>
      </c>
      <c r="L123" s="203">
        <f t="shared" si="33"/>
        <v>270.19299999999993</v>
      </c>
      <c r="M123" s="77">
        <f t="shared" si="33"/>
        <v>322.81300000000005</v>
      </c>
      <c r="N123" s="238">
        <f t="shared" ref="N123:O123" si="38">+N11+N37+N67+N24+N54+N80+N97+N110</f>
        <v>299.11200000000002</v>
      </c>
      <c r="O123" s="237">
        <f t="shared" si="38"/>
        <v>326.69699999999995</v>
      </c>
      <c r="P123" s="237">
        <f t="shared" ref="P123" si="39">+P11+P37+P67+P24+P54+P80+P97+P110</f>
        <v>271.64499999999998</v>
      </c>
      <c r="Q123" s="21"/>
      <c r="R123" s="22"/>
      <c r="S123" s="21"/>
      <c r="T123" s="21"/>
      <c r="U123" s="21"/>
      <c r="V123" s="21"/>
      <c r="W123" s="21"/>
      <c r="AC123" s="79"/>
    </row>
    <row r="124" spans="3:29" x14ac:dyDescent="0.2">
      <c r="C124" s="76" t="str">
        <f>IF($A$3=1,$A$12,$B$12)</f>
        <v>4. Other income</v>
      </c>
      <c r="D124" s="202">
        <f t="shared" si="32"/>
        <v>25.546000000000003</v>
      </c>
      <c r="E124" s="77">
        <f t="shared" si="32"/>
        <v>19.992000000000001</v>
      </c>
      <c r="F124" s="203">
        <f t="shared" si="32"/>
        <v>28.040999999999997</v>
      </c>
      <c r="G124" s="77">
        <f t="shared" si="32"/>
        <v>41.780999999999992</v>
      </c>
      <c r="H124" s="203">
        <f t="shared" si="32"/>
        <v>26.127999999999997</v>
      </c>
      <c r="I124" s="77">
        <f t="shared" si="32"/>
        <v>26.841999999999999</v>
      </c>
      <c r="J124" s="203">
        <f t="shared" si="32"/>
        <v>32.589999999999996</v>
      </c>
      <c r="K124" s="77">
        <f t="shared" si="32"/>
        <v>29.770999999999994</v>
      </c>
      <c r="L124" s="203">
        <f t="shared" si="33"/>
        <v>42.244999999999997</v>
      </c>
      <c r="M124" s="77">
        <f t="shared" si="33"/>
        <v>39.714999999999996</v>
      </c>
      <c r="N124" s="238">
        <f t="shared" ref="N124:O124" si="40">+N12+N38+N68+N25+N55+N81+N98+N111</f>
        <v>14.957999999999995</v>
      </c>
      <c r="O124" s="237">
        <f t="shared" si="40"/>
        <v>46.978999999999999</v>
      </c>
      <c r="P124" s="237">
        <f t="shared" ref="P124" si="41">+P12+P38+P68+P25+P55+P81+P98+P111</f>
        <v>27.553000000000001</v>
      </c>
      <c r="Q124" s="21"/>
      <c r="R124" s="22"/>
      <c r="S124" s="21"/>
      <c r="T124" s="21"/>
      <c r="U124" s="21"/>
      <c r="V124" s="21"/>
      <c r="W124" s="21"/>
      <c r="AC124" s="79"/>
    </row>
    <row r="125" spans="3:29" ht="15" customHeight="1" x14ac:dyDescent="0.2">
      <c r="C125" s="82" t="str">
        <f>IF($A$3=1,$A$13,$B$13)</f>
        <v>Total income</v>
      </c>
      <c r="D125" s="207">
        <f t="shared" ref="D125:L125" si="42">SUM(D122:D124)</f>
        <v>2357.5659999999998</v>
      </c>
      <c r="E125" s="83">
        <f t="shared" si="42"/>
        <v>2312.6770000000001</v>
      </c>
      <c r="F125" s="207">
        <f t="shared" si="42"/>
        <v>2278.8880000000004</v>
      </c>
      <c r="G125" s="83">
        <f t="shared" si="42"/>
        <v>2220.6639999999998</v>
      </c>
      <c r="H125" s="207">
        <f t="shared" si="42"/>
        <v>2534.23</v>
      </c>
      <c r="I125" s="83">
        <f t="shared" si="42"/>
        <v>2757.0280000000007</v>
      </c>
      <c r="J125" s="207">
        <f t="shared" si="42"/>
        <v>2439.489</v>
      </c>
      <c r="K125" s="83">
        <f t="shared" si="42"/>
        <v>2599.1680000000006</v>
      </c>
      <c r="L125" s="207">
        <f t="shared" si="42"/>
        <v>2511.2979999999998</v>
      </c>
      <c r="M125" s="83">
        <f>SUM(M122:M124)</f>
        <v>2571.5070000000001</v>
      </c>
      <c r="N125" s="207">
        <f>SUM(N122:N124)</f>
        <v>2270.5699999999997</v>
      </c>
      <c r="O125" s="83">
        <f>SUM(O122:O124)</f>
        <v>2488.3879999999999</v>
      </c>
      <c r="P125" s="83">
        <f>SUM(P122:P124)</f>
        <v>2511.7490000000003</v>
      </c>
      <c r="Q125" s="23"/>
      <c r="R125" s="23"/>
      <c r="S125" s="23"/>
      <c r="T125" s="23"/>
      <c r="U125" s="23"/>
      <c r="V125" s="23"/>
      <c r="W125" s="23"/>
      <c r="AC125" s="79"/>
    </row>
    <row r="126" spans="3:29" x14ac:dyDescent="0.2">
      <c r="C126" s="80" t="str">
        <f>IF($A$3=1,$A$14,$B$14)</f>
        <v>6. Expenses for claims/benefits</v>
      </c>
      <c r="D126" s="202">
        <f t="shared" si="32"/>
        <v>-1679.6829999999998</v>
      </c>
      <c r="E126" s="81">
        <f t="shared" ref="E126:K126" si="43">+E14+E40+E70+E27+E57+E83+E100+E113</f>
        <v>-1668.9859999999999</v>
      </c>
      <c r="F126" s="208">
        <f t="shared" si="43"/>
        <v>-1646.8620000000001</v>
      </c>
      <c r="G126" s="81">
        <f t="shared" si="43"/>
        <v>-1540.434</v>
      </c>
      <c r="H126" s="208">
        <f t="shared" si="43"/>
        <v>-1837.9170000000001</v>
      </c>
      <c r="I126" s="81">
        <f t="shared" si="43"/>
        <v>-2105.6750000000002</v>
      </c>
      <c r="J126" s="208">
        <f t="shared" si="43"/>
        <v>-1765.4220000000003</v>
      </c>
      <c r="K126" s="81">
        <f t="shared" si="43"/>
        <v>-1881.6659999999999</v>
      </c>
      <c r="L126" s="208">
        <f t="shared" ref="L126:M128" si="44">+L14+L40+L70+L27+L57+L83+L100+L113</f>
        <v>-1819.7339999999997</v>
      </c>
      <c r="M126" s="81">
        <f t="shared" si="44"/>
        <v>-1914.9550000000002</v>
      </c>
      <c r="N126" s="240">
        <f t="shared" ref="N126:O126" si="45">+N14+N40+N70+N27+N57+N83+N100+N113</f>
        <v>-1661.0249999999999</v>
      </c>
      <c r="O126" s="239">
        <f t="shared" si="45"/>
        <v>-1814.838</v>
      </c>
      <c r="P126" s="239">
        <f t="shared" ref="P126" si="46">+P14+P40+P70+P27+P57+P83+P100+P113</f>
        <v>-1833.797</v>
      </c>
      <c r="Q126" s="21"/>
      <c r="R126" s="22"/>
      <c r="S126" s="21"/>
      <c r="T126" s="21"/>
      <c r="U126" s="21"/>
      <c r="V126" s="21"/>
      <c r="W126" s="21"/>
      <c r="AC126" s="79"/>
    </row>
    <row r="127" spans="3:29" x14ac:dyDescent="0.2">
      <c r="C127" s="76" t="str">
        <f>IF($A$3=1,$A$15,$B$15)</f>
        <v>7. Acquisition and administrative expenses</v>
      </c>
      <c r="D127" s="202">
        <f t="shared" si="32"/>
        <v>-456.83000000000004</v>
      </c>
      <c r="E127" s="77">
        <f t="shared" ref="E127:K127" si="47">+E15+E41+E71+E28+E58+E84+E101+E114</f>
        <v>-440.25200000000007</v>
      </c>
      <c r="F127" s="203">
        <f t="shared" si="47"/>
        <v>-434.08899999999994</v>
      </c>
      <c r="G127" s="77">
        <f t="shared" si="47"/>
        <v>-421.48099999999999</v>
      </c>
      <c r="H127" s="203">
        <f t="shared" si="47"/>
        <v>-465.24200000000002</v>
      </c>
      <c r="I127" s="77">
        <f t="shared" si="47"/>
        <v>-444.47800000000001</v>
      </c>
      <c r="J127" s="203">
        <f t="shared" si="47"/>
        <v>-457.21100000000001</v>
      </c>
      <c r="K127" s="77">
        <f t="shared" si="47"/>
        <v>-448.59</v>
      </c>
      <c r="L127" s="203">
        <f t="shared" si="44"/>
        <v>-472.85300000000001</v>
      </c>
      <c r="M127" s="77">
        <f t="shared" si="44"/>
        <v>-463.31600000000009</v>
      </c>
      <c r="N127" s="238">
        <f t="shared" ref="N127:O127" si="48">+N15+N41+N71+N28+N58+N84+N101+N114</f>
        <v>-441.99</v>
      </c>
      <c r="O127" s="237">
        <f t="shared" si="48"/>
        <v>-488.15899999999999</v>
      </c>
      <c r="P127" s="237">
        <f t="shared" ref="P127" si="49">+P15+P41+P71+P28+P58+P84+P101+P114</f>
        <v>-469.74500000000006</v>
      </c>
      <c r="Q127" s="21"/>
      <c r="R127" s="22"/>
      <c r="S127" s="21"/>
      <c r="T127" s="21"/>
      <c r="U127" s="21"/>
      <c r="V127" s="21"/>
      <c r="W127" s="21"/>
      <c r="AC127" s="79"/>
    </row>
    <row r="128" spans="3:29" x14ac:dyDescent="0.2">
      <c r="C128" s="76" t="str">
        <f>IF($A$3=1,$A$16,$B$16)</f>
        <v>8. Other expenses</v>
      </c>
      <c r="D128" s="202">
        <f t="shared" si="32"/>
        <v>-78.263000000000005</v>
      </c>
      <c r="E128" s="77">
        <f t="shared" ref="E128:K128" si="50">+E16+E42+E72+E29+E59+E85+E102+E115</f>
        <v>-64.06</v>
      </c>
      <c r="F128" s="203">
        <f t="shared" si="50"/>
        <v>-65.99799999999999</v>
      </c>
      <c r="G128" s="77">
        <f t="shared" si="50"/>
        <v>-113.84</v>
      </c>
      <c r="H128" s="203">
        <f t="shared" si="50"/>
        <v>-79.469000000000008</v>
      </c>
      <c r="I128" s="77">
        <f t="shared" si="50"/>
        <v>-56.427999999999997</v>
      </c>
      <c r="J128" s="203">
        <f t="shared" si="50"/>
        <v>-75.166000000000011</v>
      </c>
      <c r="K128" s="77">
        <f t="shared" si="50"/>
        <v>-148.94800000000004</v>
      </c>
      <c r="L128" s="203">
        <f t="shared" si="44"/>
        <v>-59.347000000000001</v>
      </c>
      <c r="M128" s="77">
        <f t="shared" si="44"/>
        <v>-146.90799999999999</v>
      </c>
      <c r="N128" s="238">
        <f t="shared" ref="N128:O128" si="51">+N16+N42+N72+N29+N59+N85+N102+N115</f>
        <v>-57.326999999999998</v>
      </c>
      <c r="O128" s="237">
        <f t="shared" si="51"/>
        <v>-146.17400000000001</v>
      </c>
      <c r="P128" s="237">
        <f t="shared" ref="P128" si="52">+P16+P42+P72+P29+P59+P85+P102+P115</f>
        <v>-56.360999999999997</v>
      </c>
      <c r="Q128" s="21"/>
      <c r="R128" s="22"/>
      <c r="S128" s="21"/>
      <c r="T128" s="21"/>
      <c r="U128" s="21"/>
      <c r="V128" s="21"/>
      <c r="W128" s="21"/>
      <c r="AC128" s="79"/>
    </row>
    <row r="129" spans="3:29" ht="15.75" customHeight="1" thickBot="1" x14ac:dyDescent="0.25">
      <c r="C129" s="84" t="str">
        <f>IF($A$3=1,$A$17,$B$17)</f>
        <v>Total expenses</v>
      </c>
      <c r="D129" s="209">
        <f t="shared" ref="D129:L129" si="53">SUM(D126:D128)</f>
        <v>-2214.7759999999998</v>
      </c>
      <c r="E129" s="85">
        <f t="shared" si="53"/>
        <v>-2173.2979999999998</v>
      </c>
      <c r="F129" s="209">
        <f t="shared" si="53"/>
        <v>-2146.9490000000001</v>
      </c>
      <c r="G129" s="85">
        <f t="shared" si="53"/>
        <v>-2075.7550000000001</v>
      </c>
      <c r="H129" s="209">
        <f t="shared" si="53"/>
        <v>-2382.6280000000002</v>
      </c>
      <c r="I129" s="85">
        <f t="shared" si="53"/>
        <v>-2606.5810000000001</v>
      </c>
      <c r="J129" s="209">
        <f t="shared" si="53"/>
        <v>-2297.7990000000004</v>
      </c>
      <c r="K129" s="85">
        <f t="shared" si="53"/>
        <v>-2479.2039999999997</v>
      </c>
      <c r="L129" s="209">
        <f t="shared" si="53"/>
        <v>-2351.9339999999997</v>
      </c>
      <c r="M129" s="85">
        <f>SUM(M126:M128)</f>
        <v>-2525.1790000000001</v>
      </c>
      <c r="N129" s="209">
        <f>SUM(N126:N128)</f>
        <v>-2160.3419999999996</v>
      </c>
      <c r="O129" s="85">
        <f>SUM(O126:O128)</f>
        <v>-2449.1709999999998</v>
      </c>
      <c r="P129" s="85">
        <f>SUM(P126:P128)</f>
        <v>-2359.9029999999998</v>
      </c>
      <c r="Q129" s="23"/>
      <c r="R129" s="23"/>
      <c r="S129" s="23"/>
      <c r="T129" s="23"/>
      <c r="U129" s="23"/>
      <c r="V129" s="23"/>
      <c r="W129" s="23"/>
      <c r="AC129" s="79"/>
    </row>
    <row r="130" spans="3:29" ht="15.75" customHeight="1" thickBot="1" x14ac:dyDescent="0.25">
      <c r="C130" s="210" t="str">
        <f>IF($A$3=1,$A$18,$B$18)</f>
        <v>Profit before taxes</v>
      </c>
      <c r="D130" s="211">
        <f t="shared" ref="D130:L130" si="54">D125+D129</f>
        <v>142.78999999999996</v>
      </c>
      <c r="E130" s="212">
        <f t="shared" si="54"/>
        <v>139.37900000000036</v>
      </c>
      <c r="F130" s="211">
        <f t="shared" si="54"/>
        <v>131.93900000000031</v>
      </c>
      <c r="G130" s="212">
        <f t="shared" si="54"/>
        <v>144.90899999999965</v>
      </c>
      <c r="H130" s="211">
        <f t="shared" si="54"/>
        <v>151.60199999999986</v>
      </c>
      <c r="I130" s="212">
        <f t="shared" si="54"/>
        <v>150.44700000000057</v>
      </c>
      <c r="J130" s="211">
        <f t="shared" si="54"/>
        <v>141.6899999999996</v>
      </c>
      <c r="K130" s="212">
        <f t="shared" si="54"/>
        <v>119.96400000000085</v>
      </c>
      <c r="L130" s="211">
        <f t="shared" si="54"/>
        <v>159.36400000000003</v>
      </c>
      <c r="M130" s="212">
        <f>M125+M129</f>
        <v>46.327999999999975</v>
      </c>
      <c r="N130" s="211">
        <f>N125+N129</f>
        <v>110.22800000000007</v>
      </c>
      <c r="O130" s="212">
        <f>O125+O129</f>
        <v>39.217000000000098</v>
      </c>
      <c r="P130" s="212">
        <f>P125+P129</f>
        <v>151.84600000000046</v>
      </c>
      <c r="Q130" s="24"/>
      <c r="R130" s="24"/>
      <c r="S130" s="24"/>
      <c r="T130" s="24"/>
      <c r="U130" s="24"/>
      <c r="V130" s="24"/>
      <c r="W130" s="24"/>
      <c r="AC130" s="79"/>
    </row>
    <row r="131" spans="3:29" x14ac:dyDescent="0.2">
      <c r="L131" s="79"/>
      <c r="M131" s="79"/>
      <c r="N131" s="79"/>
      <c r="O131" s="79"/>
      <c r="P131" s="79"/>
      <c r="Q131" s="79"/>
      <c r="R131" s="79"/>
      <c r="S131" s="79"/>
      <c r="T131" s="79"/>
    </row>
    <row r="132" spans="3:29" x14ac:dyDescent="0.2">
      <c r="L132" s="79"/>
      <c r="M132" s="79"/>
      <c r="N132" s="79"/>
      <c r="O132" s="79"/>
      <c r="P132" s="79"/>
      <c r="Q132" s="79"/>
      <c r="R132" s="79"/>
      <c r="S132" s="79"/>
      <c r="T132" s="79"/>
      <c r="AA132" s="79"/>
      <c r="AB132" s="79"/>
    </row>
    <row r="133" spans="3:29" x14ac:dyDescent="0.2">
      <c r="L133" s="79"/>
      <c r="M133" s="79"/>
      <c r="N133" s="79"/>
      <c r="O133" s="79"/>
      <c r="P133" s="79"/>
      <c r="Q133" s="79"/>
      <c r="R133" s="79"/>
      <c r="S133" s="79"/>
      <c r="T133" s="79"/>
      <c r="AA133" s="79"/>
      <c r="AB133" s="79"/>
    </row>
    <row r="134" spans="3:29" x14ac:dyDescent="0.2">
      <c r="L134" s="79"/>
      <c r="M134" s="79"/>
      <c r="N134" s="79"/>
      <c r="O134" s="79"/>
      <c r="P134" s="79"/>
      <c r="Q134" s="79"/>
      <c r="R134" s="79"/>
      <c r="S134" s="79"/>
      <c r="T134" s="79"/>
      <c r="Z134" s="79"/>
      <c r="AA134" s="79"/>
      <c r="AB134" s="79"/>
    </row>
    <row r="135" spans="3:29" x14ac:dyDescent="0.2">
      <c r="L135" s="79"/>
      <c r="M135" s="79"/>
      <c r="N135" s="79"/>
      <c r="O135" s="79"/>
      <c r="P135" s="79"/>
      <c r="Q135" s="79"/>
      <c r="R135" s="79"/>
      <c r="S135" s="79"/>
      <c r="T135" s="79"/>
      <c r="U135" s="79"/>
      <c r="V135" s="79"/>
      <c r="W135" s="79"/>
      <c r="Z135" s="79"/>
      <c r="AA135" s="79"/>
      <c r="AB135" s="79"/>
    </row>
    <row r="136" spans="3:29" x14ac:dyDescent="0.2">
      <c r="L136" s="79"/>
      <c r="M136" s="79"/>
      <c r="N136" s="79"/>
      <c r="O136" s="79"/>
      <c r="P136" s="79"/>
      <c r="Q136" s="79"/>
      <c r="R136" s="79"/>
      <c r="S136" s="79"/>
      <c r="T136" s="79"/>
      <c r="U136" s="79"/>
      <c r="V136" s="79"/>
      <c r="W136" s="79"/>
      <c r="Z136" s="79"/>
      <c r="AA136" s="79"/>
      <c r="AB136" s="79"/>
    </row>
    <row r="137" spans="3:29" x14ac:dyDescent="0.2">
      <c r="L137" s="79"/>
      <c r="M137" s="79"/>
      <c r="N137" s="79"/>
      <c r="O137" s="79"/>
      <c r="P137" s="79"/>
      <c r="Q137" s="79"/>
      <c r="R137" s="79"/>
      <c r="S137" s="79"/>
      <c r="T137" s="79"/>
      <c r="U137" s="79"/>
      <c r="V137" s="79"/>
      <c r="W137" s="79"/>
      <c r="Z137" s="79"/>
      <c r="AA137" s="79"/>
      <c r="AB137" s="79"/>
    </row>
    <row r="138" spans="3:29" x14ac:dyDescent="0.2">
      <c r="L138" s="79"/>
      <c r="M138" s="79"/>
      <c r="N138" s="79"/>
      <c r="O138" s="79"/>
      <c r="P138" s="79"/>
      <c r="Q138" s="79"/>
      <c r="R138" s="79"/>
      <c r="S138" s="79"/>
      <c r="T138" s="79"/>
      <c r="U138" s="79"/>
      <c r="V138" s="79"/>
      <c r="W138" s="79"/>
      <c r="Z138" s="79"/>
      <c r="AA138" s="79"/>
      <c r="AB138" s="79"/>
    </row>
    <row r="139" spans="3:29" x14ac:dyDescent="0.2">
      <c r="L139" s="79"/>
      <c r="M139" s="79"/>
      <c r="N139" s="79"/>
      <c r="O139" s="79"/>
      <c r="P139" s="79"/>
      <c r="Q139" s="79"/>
      <c r="R139" s="79"/>
      <c r="S139" s="79"/>
      <c r="T139" s="79"/>
      <c r="U139" s="79"/>
      <c r="V139" s="79"/>
      <c r="W139" s="79"/>
      <c r="Z139" s="79"/>
      <c r="AA139" s="79"/>
      <c r="AB139" s="79"/>
    </row>
    <row r="140" spans="3:29" x14ac:dyDescent="0.2">
      <c r="L140" s="79"/>
      <c r="M140" s="79"/>
      <c r="N140" s="79"/>
      <c r="O140" s="79"/>
      <c r="P140" s="79"/>
      <c r="Q140" s="79"/>
      <c r="R140" s="79"/>
      <c r="S140" s="79"/>
      <c r="T140" s="79"/>
      <c r="U140" s="79"/>
      <c r="V140" s="79"/>
      <c r="W140" s="79"/>
      <c r="Z140" s="79"/>
      <c r="AA140" s="79"/>
      <c r="AB140" s="79"/>
    </row>
    <row r="141" spans="3:29" x14ac:dyDescent="0.2">
      <c r="L141" s="79"/>
      <c r="M141" s="79"/>
      <c r="N141" s="79"/>
      <c r="O141" s="79"/>
      <c r="P141" s="79"/>
      <c r="Q141" s="79"/>
      <c r="R141" s="79"/>
      <c r="S141" s="79"/>
      <c r="T141" s="79"/>
      <c r="U141" s="79"/>
      <c r="V141" s="79"/>
      <c r="W141" s="79"/>
      <c r="Z141" s="79"/>
      <c r="AA141" s="79"/>
      <c r="AB141" s="79"/>
    </row>
    <row r="142" spans="3:29" x14ac:dyDescent="0.2">
      <c r="L142" s="79"/>
      <c r="M142" s="79"/>
      <c r="N142" s="79"/>
      <c r="O142" s="79"/>
      <c r="P142" s="79"/>
      <c r="Q142" s="79"/>
      <c r="R142" s="79"/>
      <c r="S142" s="79"/>
      <c r="T142" s="79"/>
      <c r="U142" s="79"/>
      <c r="V142" s="79"/>
      <c r="W142" s="79"/>
      <c r="Z142" s="79"/>
    </row>
    <row r="143" spans="3:29" x14ac:dyDescent="0.2">
      <c r="L143" s="79"/>
      <c r="M143" s="79"/>
      <c r="N143" s="79"/>
      <c r="O143" s="79"/>
      <c r="P143" s="79"/>
      <c r="Q143" s="79"/>
      <c r="R143" s="79"/>
      <c r="S143" s="79"/>
      <c r="T143" s="79"/>
      <c r="U143" s="79"/>
      <c r="V143" s="79"/>
      <c r="W143" s="79"/>
      <c r="Z143" s="79"/>
    </row>
    <row r="144" spans="3:29" x14ac:dyDescent="0.2">
      <c r="L144" s="79"/>
      <c r="M144" s="79"/>
      <c r="N144" s="79"/>
      <c r="O144" s="79"/>
      <c r="P144" s="79"/>
      <c r="Q144" s="79"/>
      <c r="R144" s="79"/>
      <c r="S144" s="79"/>
      <c r="T144" s="79"/>
      <c r="U144" s="79"/>
      <c r="V144" s="79"/>
      <c r="W144" s="79"/>
    </row>
    <row r="147" spans="12:23" x14ac:dyDescent="0.2">
      <c r="L147" s="79"/>
      <c r="M147" s="79"/>
      <c r="N147" s="79"/>
      <c r="O147" s="79"/>
      <c r="P147" s="79"/>
      <c r="Q147" s="79"/>
      <c r="R147" s="79"/>
      <c r="S147" s="79"/>
      <c r="T147" s="79"/>
      <c r="U147" s="79"/>
      <c r="V147" s="79"/>
      <c r="W147" s="79"/>
    </row>
    <row r="148" spans="12:23" x14ac:dyDescent="0.2">
      <c r="L148" s="79"/>
      <c r="M148" s="79"/>
      <c r="N148" s="79"/>
      <c r="O148" s="79"/>
      <c r="P148" s="79"/>
      <c r="Q148" s="79"/>
      <c r="R148" s="79"/>
      <c r="S148" s="79"/>
      <c r="T148" s="79"/>
      <c r="U148" s="79"/>
      <c r="V148" s="79"/>
      <c r="W148" s="79"/>
    </row>
    <row r="149" spans="12:23" x14ac:dyDescent="0.2">
      <c r="L149" s="79"/>
      <c r="M149" s="79"/>
      <c r="N149" s="79"/>
      <c r="O149" s="79"/>
      <c r="P149" s="79"/>
      <c r="Q149" s="79"/>
      <c r="R149" s="79"/>
      <c r="S149" s="79"/>
      <c r="T149" s="79"/>
      <c r="U149" s="79"/>
      <c r="V149" s="79"/>
      <c r="W149" s="79"/>
    </row>
    <row r="150" spans="12:23" x14ac:dyDescent="0.2">
      <c r="L150" s="79"/>
      <c r="M150" s="79"/>
      <c r="N150" s="79"/>
      <c r="O150" s="79"/>
      <c r="P150" s="79"/>
      <c r="Q150" s="79"/>
      <c r="R150" s="79"/>
      <c r="S150" s="79"/>
      <c r="T150" s="79"/>
      <c r="U150" s="79"/>
      <c r="V150" s="79"/>
      <c r="W150" s="79"/>
    </row>
    <row r="151" spans="12:23" x14ac:dyDescent="0.2">
      <c r="L151" s="79"/>
      <c r="M151" s="79"/>
      <c r="N151" s="79"/>
      <c r="O151" s="79"/>
      <c r="P151" s="79"/>
      <c r="Q151" s="79"/>
      <c r="R151" s="79"/>
      <c r="S151" s="79"/>
      <c r="T151" s="79"/>
      <c r="U151" s="79"/>
      <c r="V151" s="79"/>
      <c r="W151" s="79"/>
    </row>
    <row r="152" spans="12:23" x14ac:dyDescent="0.2">
      <c r="L152" s="79"/>
      <c r="M152" s="79"/>
      <c r="N152" s="79"/>
      <c r="O152" s="79"/>
      <c r="P152" s="79"/>
      <c r="Q152" s="79"/>
      <c r="R152" s="79"/>
      <c r="S152" s="79"/>
      <c r="T152" s="79"/>
      <c r="U152" s="79"/>
      <c r="V152" s="79"/>
      <c r="W152" s="79"/>
    </row>
    <row r="153" spans="12:23" x14ac:dyDescent="0.2">
      <c r="L153" s="79"/>
      <c r="M153" s="79"/>
      <c r="N153" s="79"/>
      <c r="O153" s="79"/>
      <c r="P153" s="79"/>
      <c r="Q153" s="79"/>
      <c r="R153" s="79"/>
      <c r="S153" s="79"/>
      <c r="T153" s="79"/>
      <c r="U153" s="79"/>
      <c r="V153" s="79"/>
      <c r="W153" s="79"/>
    </row>
    <row r="154" spans="12:23" x14ac:dyDescent="0.2">
      <c r="L154" s="79"/>
      <c r="M154" s="79"/>
      <c r="N154" s="79"/>
      <c r="O154" s="79"/>
      <c r="P154" s="79"/>
      <c r="Q154" s="79"/>
      <c r="R154" s="79"/>
      <c r="S154" s="79"/>
      <c r="T154" s="79"/>
      <c r="U154" s="79"/>
      <c r="V154" s="79"/>
      <c r="W154" s="79"/>
    </row>
    <row r="155" spans="12:23" x14ac:dyDescent="0.2">
      <c r="L155" s="79"/>
      <c r="M155" s="79"/>
      <c r="N155" s="79"/>
      <c r="O155" s="79"/>
      <c r="P155" s="79"/>
      <c r="Q155" s="79"/>
      <c r="R155" s="79"/>
      <c r="S155" s="79"/>
      <c r="T155" s="79"/>
      <c r="U155" s="79"/>
      <c r="V155" s="79"/>
      <c r="W155" s="79"/>
    </row>
    <row r="156" spans="12:23" x14ac:dyDescent="0.2">
      <c r="L156" s="79"/>
      <c r="M156" s="79"/>
      <c r="N156" s="79"/>
      <c r="O156" s="79"/>
      <c r="P156" s="79"/>
      <c r="Q156" s="79"/>
      <c r="R156" s="79"/>
      <c r="S156" s="79"/>
      <c r="T156" s="79"/>
      <c r="U156" s="79"/>
      <c r="V156" s="79"/>
      <c r="W156" s="79"/>
    </row>
    <row r="157" spans="12:23" x14ac:dyDescent="0.2">
      <c r="L157" s="79"/>
      <c r="M157" s="79"/>
      <c r="N157" s="79"/>
      <c r="O157" s="79"/>
      <c r="P157" s="79"/>
      <c r="Q157" s="79"/>
      <c r="R157" s="79"/>
      <c r="S157" s="79"/>
      <c r="T157" s="79"/>
      <c r="U157" s="79"/>
      <c r="V157" s="79"/>
      <c r="W157" s="79"/>
    </row>
    <row r="158" spans="12:23" x14ac:dyDescent="0.2">
      <c r="L158" s="79"/>
      <c r="M158" s="79"/>
      <c r="N158" s="79"/>
      <c r="O158" s="79"/>
      <c r="P158" s="79"/>
      <c r="Q158" s="79"/>
      <c r="R158" s="79"/>
      <c r="S158" s="79"/>
      <c r="T158" s="79"/>
      <c r="U158" s="79"/>
      <c r="V158" s="79"/>
      <c r="W158" s="79"/>
    </row>
  </sheetData>
  <mergeCells count="10">
    <mergeCell ref="L119:W119"/>
    <mergeCell ref="D7:K7"/>
    <mergeCell ref="D20:K20"/>
    <mergeCell ref="D33:K33"/>
    <mergeCell ref="D50:K50"/>
    <mergeCell ref="D63:K63"/>
    <mergeCell ref="D76:K76"/>
    <mergeCell ref="D119:K119"/>
    <mergeCell ref="D93:K93"/>
    <mergeCell ref="D106:K106"/>
  </mergeCells>
  <phoneticPr fontId="0" type="noConversion"/>
  <pageMargins left="0.64" right="0.54" top="0.3" bottom="0.41" header="0.22" footer="0.16"/>
  <pageSetup paperSize="9" fitToHeight="3" orientation="landscape" r:id="rId1"/>
  <headerFooter alignWithMargins="0">
    <oddFooter>&amp;CSegmentbericht Länder - Quartal&amp;RSeite &amp;P</oddFooter>
  </headerFooter>
  <rowBreaks count="2" manualBreakCount="2">
    <brk id="44" max="15" man="1"/>
    <brk id="87"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7" r:id="rId4" name="Drop Down 3">
              <controlPr locked="0" defaultSize="0" autoLine="0" autoPict="0">
                <anchor moveWithCells="1">
                  <from>
                    <xdr:col>9</xdr:col>
                    <xdr:colOff>19050</xdr:colOff>
                    <xdr:row>0</xdr:row>
                    <xdr:rowOff>142875</xdr:rowOff>
                  </from>
                  <to>
                    <xdr:col>10</xdr:col>
                    <xdr:colOff>419100</xdr:colOff>
                    <xdr:row>2</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pageSetUpPr fitToPage="1"/>
  </sheetPr>
  <dimension ref="A1:G30"/>
  <sheetViews>
    <sheetView topLeftCell="C1" zoomScaleNormal="100" zoomScaleSheetLayoutView="100" workbookViewId="0">
      <selection activeCell="C34" sqref="C34"/>
    </sheetView>
  </sheetViews>
  <sheetFormatPr baseColWidth="10" defaultRowHeight="15" x14ac:dyDescent="0.2"/>
  <cols>
    <col min="1" max="1" width="10" style="1" hidden="1" customWidth="1"/>
    <col min="2" max="2" width="12.42578125" style="1" hidden="1" customWidth="1"/>
    <col min="3" max="3" width="56.7109375" style="182" customWidth="1"/>
    <col min="4" max="5" width="21.42578125" style="1" customWidth="1"/>
    <col min="6" max="6" width="11.42578125" style="1"/>
    <col min="7" max="7" width="2.7109375" style="1" customWidth="1"/>
    <col min="8" max="16384" width="11.42578125" style="1"/>
  </cols>
  <sheetData>
    <row r="1" spans="1:5" x14ac:dyDescent="0.2">
      <c r="A1" s="2" t="s">
        <v>66</v>
      </c>
    </row>
    <row r="2" spans="1:5" x14ac:dyDescent="0.2">
      <c r="A2" s="2" t="s">
        <v>67</v>
      </c>
    </row>
    <row r="3" spans="1:5" x14ac:dyDescent="0.2">
      <c r="A3" s="2">
        <v>2</v>
      </c>
    </row>
    <row r="7" spans="1:5" s="184" customFormat="1" ht="18" x14ac:dyDescent="0.25">
      <c r="A7" s="183" t="s">
        <v>0</v>
      </c>
      <c r="B7" s="183" t="s">
        <v>0</v>
      </c>
      <c r="C7" s="121" t="str">
        <f>IF($A$3=1,$A$7,$B$7)</f>
        <v>Combined Ratio</v>
      </c>
    </row>
    <row r="8" spans="1:5" x14ac:dyDescent="0.2">
      <c r="A8" s="16"/>
      <c r="B8" s="16"/>
    </row>
    <row r="9" spans="1:5" s="145" customFormat="1" ht="30" customHeight="1" thickBot="1" x14ac:dyDescent="0.25">
      <c r="A9" s="15"/>
      <c r="B9" s="15"/>
      <c r="C9" s="185"/>
      <c r="D9" s="186" t="str">
        <f>+'Income statement'!D9</f>
        <v>3M 2014</v>
      </c>
      <c r="E9" s="112" t="str">
        <f>+'Income statement'!E9</f>
        <v>3M 2013</v>
      </c>
    </row>
    <row r="10" spans="1:5" s="145" customFormat="1" ht="19.5" customHeight="1" x14ac:dyDescent="0.2">
      <c r="A10" s="15" t="s">
        <v>172</v>
      </c>
      <c r="B10" s="15" t="s">
        <v>177</v>
      </c>
      <c r="C10" s="67" t="str">
        <f>IF($A$3=1,$A$10,$B$10)</f>
        <v>Net earned premiums</v>
      </c>
      <c r="D10" s="222">
        <f>+Segments!D11</f>
        <v>979.13599999999997</v>
      </c>
      <c r="E10" s="89">
        <f>+Segments!E11</f>
        <v>1020.489</v>
      </c>
    </row>
    <row r="11" spans="1:5" s="145" customFormat="1" ht="19.5" customHeight="1" x14ac:dyDescent="0.2">
      <c r="A11" s="15" t="s">
        <v>173</v>
      </c>
      <c r="B11" s="15" t="s">
        <v>178</v>
      </c>
      <c r="C11" s="68" t="str">
        <f>IF($A$3=1,$A$11,$B$11)</f>
        <v>Expenses f. claims and insurance benefits</v>
      </c>
      <c r="D11" s="144">
        <f>-Segments!D15</f>
        <v>639.31500000000005</v>
      </c>
      <c r="E11" s="90">
        <f>-Segments!E15</f>
        <v>670.654</v>
      </c>
    </row>
    <row r="12" spans="1:5" s="145" customFormat="1" ht="19.5" customHeight="1" x14ac:dyDescent="0.2">
      <c r="A12" s="15" t="s">
        <v>180</v>
      </c>
      <c r="B12" s="15" t="s">
        <v>179</v>
      </c>
      <c r="C12" s="68" t="str">
        <f>IF($A$3=1,$A$12,$B$12)</f>
        <v>Acquisition and administrative expenses</v>
      </c>
      <c r="D12" s="144">
        <f>-Segments!D16</f>
        <v>291.76499999999999</v>
      </c>
      <c r="E12" s="90">
        <f>-Segments!E16</f>
        <v>298.29899999999998</v>
      </c>
    </row>
    <row r="13" spans="1:5" s="145" customFormat="1" ht="19.5" customHeight="1" thickBot="1" x14ac:dyDescent="0.25">
      <c r="A13" s="15" t="s">
        <v>185</v>
      </c>
      <c r="B13" s="15" t="s">
        <v>186</v>
      </c>
      <c r="C13" s="69" t="str">
        <f>IF($A$3=1,$A$13,$B$13)</f>
        <v>other technical result</v>
      </c>
      <c r="D13" s="223">
        <v>-12.786</v>
      </c>
      <c r="E13" s="215">
        <v>-19.599</v>
      </c>
    </row>
    <row r="14" spans="1:5" s="145" customFormat="1" ht="22.5" customHeight="1" x14ac:dyDescent="0.25">
      <c r="A14" s="15" t="s">
        <v>174</v>
      </c>
      <c r="B14" s="15" t="s">
        <v>181</v>
      </c>
      <c r="C14" s="216" t="str">
        <f>IF($A$3=1,$A$14,$B$14)</f>
        <v>Claims ratio</v>
      </c>
      <c r="D14" s="224">
        <v>0.311</v>
      </c>
      <c r="E14" s="217">
        <v>0.312</v>
      </c>
    </row>
    <row r="15" spans="1:5" s="145" customFormat="1" ht="22.5" customHeight="1" x14ac:dyDescent="0.25">
      <c r="A15" s="15" t="s">
        <v>175</v>
      </c>
      <c r="B15" s="15" t="s">
        <v>182</v>
      </c>
      <c r="C15" s="218" t="str">
        <f>IF($A$3=1,$A$15,$B$15)</f>
        <v>Cost ratio</v>
      </c>
      <c r="D15" s="225">
        <v>0.65300000000000002</v>
      </c>
      <c r="E15" s="219">
        <v>0.65700000000000003</v>
      </c>
    </row>
    <row r="16" spans="1:5" s="145" customFormat="1" ht="22.5" customHeight="1" thickBot="1" x14ac:dyDescent="0.3">
      <c r="A16" s="15" t="s">
        <v>176</v>
      </c>
      <c r="B16" s="15" t="s">
        <v>176</v>
      </c>
      <c r="C16" s="220" t="str">
        <f>IF($A$3=1,$A$16,$B$16)</f>
        <v>CoR</v>
      </c>
      <c r="D16" s="226">
        <f>+D14+D15</f>
        <v>0.96399999999999997</v>
      </c>
      <c r="E16" s="221">
        <f>+E14+E15</f>
        <v>0.96900000000000008</v>
      </c>
    </row>
    <row r="19" spans="3:7" ht="18.75" hidden="1" thickBot="1" x14ac:dyDescent="0.25">
      <c r="C19" s="185"/>
      <c r="D19" s="186" t="s">
        <v>197</v>
      </c>
      <c r="E19" s="112" t="s">
        <v>198</v>
      </c>
    </row>
    <row r="20" spans="3:7" ht="19.5" hidden="1" customHeight="1" x14ac:dyDescent="0.2">
      <c r="C20" s="67" t="str">
        <f>IF($A$3=1,$A$10,$B$10)</f>
        <v>Net earned premiums</v>
      </c>
      <c r="D20" s="222">
        <f>+'Segments quarterly'!K25</f>
        <v>991.18499999999995</v>
      </c>
      <c r="E20" s="89">
        <f>+'Segments quarterly'!G25</f>
        <v>942.471</v>
      </c>
    </row>
    <row r="21" spans="3:7" ht="19.5" hidden="1" customHeight="1" x14ac:dyDescent="0.2">
      <c r="C21" s="68" t="str">
        <f>IF($A$3=1,$A$11,$B$11)</f>
        <v>Expenses f. claims and insurance benefits</v>
      </c>
      <c r="D21" s="144">
        <f>-'Segments quarterly'!K29</f>
        <v>632.34400000000005</v>
      </c>
      <c r="E21" s="90">
        <f>-'Segments quarterly'!G29</f>
        <v>614.5</v>
      </c>
    </row>
    <row r="22" spans="3:7" ht="19.5" hidden="1" customHeight="1" x14ac:dyDescent="0.2">
      <c r="C22" s="68" t="str">
        <f>IF($A$3=1,$A$12,$B$12)</f>
        <v>Acquisition and administrative expenses</v>
      </c>
      <c r="D22" s="144">
        <f>-'Segments quarterly'!K30</f>
        <v>269.10500000000002</v>
      </c>
      <c r="E22" s="90">
        <f>-'Segments quarterly'!G30</f>
        <v>251.977</v>
      </c>
    </row>
    <row r="23" spans="3:7" ht="19.5" hidden="1" customHeight="1" thickBot="1" x14ac:dyDescent="0.25">
      <c r="C23" s="69" t="str">
        <f>IF($A$3=1,$A$13,$B$13)</f>
        <v>other technical result</v>
      </c>
      <c r="D23" s="223">
        <v>48.542000000000002</v>
      </c>
      <c r="E23" s="215">
        <v>34.762</v>
      </c>
    </row>
    <row r="24" spans="3:7" ht="22.5" hidden="1" customHeight="1" x14ac:dyDescent="0.25">
      <c r="C24" s="216" t="str">
        <f>IF($A$3=1,$A$14,$B$14)</f>
        <v>Claims ratio</v>
      </c>
      <c r="D24" s="224">
        <f>+D21/D20</f>
        <v>0.63796768514454927</v>
      </c>
      <c r="E24" s="217">
        <f>+E21/E20</f>
        <v>0.65200945174970903</v>
      </c>
    </row>
    <row r="25" spans="3:7" ht="22.5" hidden="1" customHeight="1" x14ac:dyDescent="0.25">
      <c r="C25" s="218" t="str">
        <f>IF($A$3=1,$A$15,$B$15)</f>
        <v>Cost ratio</v>
      </c>
      <c r="D25" s="225">
        <f>+(D22+D23)/D20</f>
        <v>0.32047196033031178</v>
      </c>
      <c r="E25" s="219">
        <f>+(E22+E23)/E20</f>
        <v>0.30424172202646027</v>
      </c>
    </row>
    <row r="26" spans="3:7" ht="22.5" hidden="1" customHeight="1" thickBot="1" x14ac:dyDescent="0.3">
      <c r="C26" s="220" t="str">
        <f>IF($A$3=1,$A$16,$B$16)</f>
        <v>CoR</v>
      </c>
      <c r="D26" s="226">
        <f>+D24+D25</f>
        <v>0.95843964547486105</v>
      </c>
      <c r="E26" s="221">
        <f>+E24+E25</f>
        <v>0.95625117377616931</v>
      </c>
    </row>
    <row r="27" spans="3:7" s="213" customFormat="1" ht="8.25" x14ac:dyDescent="0.15">
      <c r="C27" s="92" t="s">
        <v>187</v>
      </c>
      <c r="D27" s="93"/>
      <c r="E27" s="93"/>
      <c r="F27" s="260"/>
      <c r="G27" s="260"/>
    </row>
    <row r="28" spans="3:7" ht="24.95" customHeight="1" x14ac:dyDescent="0.2">
      <c r="C28" s="3"/>
      <c r="D28" s="4"/>
      <c r="E28" s="4"/>
      <c r="F28" s="6"/>
      <c r="G28" s="5"/>
    </row>
    <row r="29" spans="3:7" ht="24.95" customHeight="1" x14ac:dyDescent="0.2">
      <c r="C29" s="3"/>
      <c r="D29" s="91"/>
      <c r="E29" s="4"/>
      <c r="F29" s="6"/>
      <c r="G29" s="5"/>
    </row>
    <row r="30" spans="3:7" ht="31.5" customHeight="1" x14ac:dyDescent="0.2">
      <c r="C30" s="3"/>
      <c r="D30" s="7"/>
      <c r="E30" s="8"/>
      <c r="F30" s="6"/>
      <c r="G30" s="5"/>
    </row>
  </sheetData>
  <mergeCells count="1">
    <mergeCell ref="F27:G27"/>
  </mergeCells>
  <phoneticPr fontId="0" type="noConversion"/>
  <pageMargins left="0.78740157499999996" right="0.78740157499999996" top="0.54" bottom="0.54" header="0.4921259845" footer="0.23"/>
  <pageSetup paperSize="9" orientation="landscape" r:id="rId1"/>
  <headerFooter alignWithMargins="0">
    <oddFooter>&amp;C&amp;A&amp;RSeite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locked="0" defaultSize="0" autoLine="0" autoPict="0">
                <anchor moveWithCells="1">
                  <from>
                    <xdr:col>2</xdr:col>
                    <xdr:colOff>2886075</xdr:colOff>
                    <xdr:row>2</xdr:row>
                    <xdr:rowOff>19050</xdr:rowOff>
                  </from>
                  <to>
                    <xdr:col>3</xdr:col>
                    <xdr:colOff>19050</xdr:colOff>
                    <xdr:row>3</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Content</vt:lpstr>
      <vt:lpstr>Income statement</vt:lpstr>
      <vt:lpstr>Balance sheet</vt:lpstr>
      <vt:lpstr>Segments</vt:lpstr>
      <vt:lpstr>Regions</vt:lpstr>
      <vt:lpstr>Countries</vt:lpstr>
      <vt:lpstr>Segments quarterly</vt:lpstr>
      <vt:lpstr>Regions quarterly</vt:lpstr>
      <vt:lpstr>CoR</vt:lpstr>
      <vt:lpstr>'Balance sheet'!Druckbereich</vt:lpstr>
      <vt:lpstr>Content!Druckbereich</vt:lpstr>
      <vt:lpstr>CoR!Druckbereich</vt:lpstr>
      <vt:lpstr>'Income statement'!Druckbereich</vt:lpstr>
      <vt:lpstr>Regions!Druckbereich</vt:lpstr>
      <vt:lpstr>'Regions quarterly'!Druckbereich</vt:lpstr>
      <vt:lpstr>Segments!Druckbereich</vt:lpstr>
      <vt:lpstr>'Segments quarterly'!Druckbereich</vt:lpstr>
    </vt:vector>
  </TitlesOfParts>
  <Company>Metropolitan RZ</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002878</dc:creator>
  <cp:lastModifiedBy>Halilovic Emir, BSc</cp:lastModifiedBy>
  <cp:lastPrinted>2014-04-08T11:56:36Z</cp:lastPrinted>
  <dcterms:created xsi:type="dcterms:W3CDTF">2006-10-19T06:53:30Z</dcterms:created>
  <dcterms:modified xsi:type="dcterms:W3CDTF">2014-05-22T09:13:33Z</dcterms:modified>
</cp:coreProperties>
</file>